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800" activeTab="2"/>
  </bookViews>
  <sheets>
    <sheet name="Додаток 1 Фін.план" sheetId="6" r:id="rId1"/>
    <sheet name="Інформація І" sheetId="7" r:id="rId2"/>
    <sheet name="Інформація ІІ" sheetId="8" r:id="rId3"/>
  </sheets>
  <definedNames>
    <definedName name="_xlnm.Print_Area" localSheetId="0">'Додаток 1 Фін.план'!$A$1:$I$130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D21" i="7" l="1"/>
  <c r="H21" i="7"/>
  <c r="F21" i="7"/>
  <c r="J27" i="7"/>
  <c r="J26" i="7"/>
  <c r="C68" i="6"/>
  <c r="C115" i="6"/>
  <c r="C113" i="6"/>
  <c r="E112" i="6"/>
  <c r="C72" i="6" l="1"/>
  <c r="C83" i="6" s="1"/>
  <c r="C43" i="6"/>
  <c r="F113" i="6" l="1"/>
  <c r="H113" i="6"/>
  <c r="I113" i="6"/>
  <c r="G113" i="6"/>
  <c r="G115" i="6"/>
  <c r="H115" i="6"/>
  <c r="I115" i="6"/>
  <c r="F115" i="6"/>
  <c r="F116" i="6"/>
  <c r="D43" i="6" l="1"/>
  <c r="D72" i="6"/>
  <c r="D66" i="6"/>
  <c r="D116" i="6" s="1"/>
  <c r="D65" i="6"/>
  <c r="D67" i="6"/>
  <c r="D115" i="6" l="1"/>
  <c r="D113" i="6"/>
  <c r="H5" i="8"/>
  <c r="I5" i="8" s="1"/>
  <c r="G5" i="8"/>
  <c r="G6" i="8"/>
  <c r="G7" i="8"/>
  <c r="H7" i="8" s="1"/>
  <c r="G8" i="8"/>
  <c r="H8" i="8" s="1"/>
  <c r="G9" i="8"/>
  <c r="H9" i="8" s="1"/>
  <c r="G4" i="8"/>
  <c r="H4" i="8" s="1"/>
  <c r="J22" i="7"/>
  <c r="J21" i="7"/>
  <c r="J13" i="7"/>
  <c r="L15" i="7"/>
  <c r="G116" i="6"/>
  <c r="H116" i="6"/>
  <c r="I116" i="6"/>
  <c r="E66" i="6"/>
  <c r="F72" i="6"/>
  <c r="G72" i="6"/>
  <c r="H72" i="6"/>
  <c r="I72" i="6"/>
  <c r="E76" i="6"/>
  <c r="I9" i="8" l="1"/>
  <c r="I8" i="8"/>
  <c r="I7" i="8"/>
  <c r="H6" i="8"/>
  <c r="I6" i="8" s="1"/>
  <c r="E72" i="6"/>
  <c r="E77" i="6" l="1"/>
  <c r="E109" i="6" l="1"/>
  <c r="G43" i="6"/>
  <c r="H43" i="6"/>
  <c r="I43" i="6"/>
  <c r="F43" i="6"/>
  <c r="F53" i="6"/>
  <c r="G53" i="6"/>
  <c r="H53" i="6"/>
  <c r="I53" i="6"/>
  <c r="E51" i="6"/>
  <c r="E53" i="6" l="1"/>
  <c r="E50" i="6"/>
  <c r="E49" i="6"/>
  <c r="J12" i="7"/>
  <c r="E41" i="6"/>
  <c r="L22" i="7" l="1"/>
  <c r="L23" i="7"/>
  <c r="L24" i="7"/>
  <c r="L25" i="7"/>
  <c r="L26" i="7"/>
  <c r="L27" i="7"/>
  <c r="L21" i="7"/>
  <c r="J23" i="7"/>
  <c r="J24" i="7"/>
  <c r="J25" i="7"/>
  <c r="J15" i="7" l="1"/>
  <c r="L14" i="7"/>
  <c r="J14" i="7"/>
  <c r="L13" i="7"/>
  <c r="L12" i="7"/>
  <c r="H11" i="7"/>
  <c r="F11" i="7"/>
  <c r="D11" i="7"/>
  <c r="F111" i="6"/>
  <c r="C111" i="6"/>
  <c r="C85" i="6"/>
  <c r="E82" i="6"/>
  <c r="E80" i="6"/>
  <c r="D83" i="6"/>
  <c r="E74" i="6"/>
  <c r="E73" i="6"/>
  <c r="E75" i="6"/>
  <c r="E54" i="6"/>
  <c r="D53" i="6"/>
  <c r="C53" i="6"/>
  <c r="E62" i="6"/>
  <c r="E46" i="6"/>
  <c r="E43" i="6" l="1"/>
  <c r="I4" i="8"/>
  <c r="L11" i="7"/>
  <c r="J11" i="7"/>
  <c r="E48" i="6" l="1"/>
  <c r="E47" i="6"/>
  <c r="E45" i="6"/>
  <c r="E44" i="6"/>
  <c r="E116" i="6" l="1"/>
  <c r="D85" i="6" l="1"/>
  <c r="E117" i="6" l="1"/>
  <c r="F88" i="6" l="1"/>
  <c r="F85" i="6"/>
  <c r="F40" i="6" l="1"/>
  <c r="F63" i="6" s="1"/>
  <c r="G40" i="6"/>
  <c r="G63" i="6" s="1"/>
  <c r="H40" i="6"/>
  <c r="H63" i="6" s="1"/>
  <c r="I40" i="6"/>
  <c r="I63" i="6" s="1"/>
  <c r="E40" i="6" l="1"/>
  <c r="E63" i="6" s="1"/>
  <c r="G85" i="6"/>
  <c r="H85" i="6"/>
  <c r="I85" i="6"/>
  <c r="I88" i="6"/>
  <c r="H88" i="6"/>
  <c r="G88" i="6"/>
  <c r="E88" i="6" l="1"/>
  <c r="E85" i="6"/>
  <c r="E87" i="6"/>
  <c r="E61" i="6" l="1"/>
  <c r="E52" i="6" l="1"/>
  <c r="E60" i="6" l="1"/>
  <c r="C40" i="6"/>
  <c r="D40" i="6"/>
  <c r="D63" i="6" s="1"/>
  <c r="C63" i="6" l="1"/>
  <c r="C107" i="6" s="1"/>
  <c r="C108" i="6" s="1"/>
  <c r="D107" i="6"/>
  <c r="D108" i="6" s="1"/>
  <c r="E105" i="6"/>
  <c r="D88" i="6" l="1"/>
  <c r="C88" i="6"/>
  <c r="E115" i="6"/>
  <c r="E114" i="6"/>
  <c r="E113" i="6"/>
  <c r="I111" i="6"/>
  <c r="H111" i="6"/>
  <c r="G111" i="6"/>
  <c r="D111" i="6"/>
  <c r="E81" i="6"/>
  <c r="E79" i="6"/>
  <c r="E78" i="6"/>
  <c r="E71" i="6"/>
  <c r="E70" i="6"/>
  <c r="E69" i="6"/>
  <c r="E68" i="6"/>
  <c r="E67" i="6"/>
  <c r="E65" i="6"/>
  <c r="E86" i="6"/>
  <c r="E94" i="6"/>
  <c r="E93" i="6"/>
  <c r="E92" i="6"/>
  <c r="E91" i="6"/>
  <c r="E90" i="6"/>
  <c r="E89" i="6"/>
  <c r="E42" i="6"/>
  <c r="E111" i="6" l="1"/>
  <c r="E58" i="6"/>
  <c r="E57" i="6"/>
  <c r="E56" i="6"/>
  <c r="E55" i="6"/>
  <c r="E104" i="6"/>
  <c r="E103" i="6"/>
  <c r="E102" i="6"/>
  <c r="E100" i="6"/>
  <c r="E99" i="6"/>
  <c r="E98" i="6"/>
  <c r="E97" i="6"/>
  <c r="I101" i="6" l="1"/>
  <c r="H101" i="6"/>
  <c r="H83" i="6" s="1"/>
  <c r="H107" i="6" s="1"/>
  <c r="G101" i="6"/>
  <c r="F101" i="6"/>
  <c r="D101" i="6"/>
  <c r="C101" i="6"/>
  <c r="I96" i="6"/>
  <c r="H96" i="6"/>
  <c r="G96" i="6"/>
  <c r="F96" i="6"/>
  <c r="D96" i="6"/>
  <c r="C96" i="6"/>
  <c r="F83" i="6" l="1"/>
  <c r="G83" i="6"/>
  <c r="G107" i="6" s="1"/>
  <c r="I83" i="6"/>
  <c r="I107" i="6" s="1"/>
  <c r="I108" i="6" s="1"/>
  <c r="H108" i="6"/>
  <c r="E101" i="6"/>
  <c r="E96" i="6"/>
  <c r="E83" i="6" l="1"/>
  <c r="F107" i="6"/>
  <c r="G108" i="6"/>
  <c r="F108" i="6" l="1"/>
  <c r="E108" i="6" s="1"/>
  <c r="E107" i="6"/>
</calcChain>
</file>

<file path=xl/sharedStrings.xml><?xml version="1.0" encoding="utf-8"?>
<sst xmlns="http://schemas.openxmlformats.org/spreadsheetml/2006/main" count="229" uniqueCount="210">
  <si>
    <t>ЗАТВЕРДЖУЮ:</t>
  </si>
  <si>
    <t>ПОГОДЖЕНО:</t>
  </si>
  <si>
    <t>(назва підприємства)</t>
  </si>
  <si>
    <t>Показники </t>
  </si>
  <si>
    <t>Код рядка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</si>
  <si>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</si>
  <si>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</si>
  <si>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</si>
  <si>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</si>
  <si>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</si>
  <si>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</si>
  <si>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</si>
  <si>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</si>
  <si>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</si>
  <si>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</si>
  <si>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</si>
  <si>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</si>
  <si>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</si>
  <si>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</si>
  <si>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</si>
  <si>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</si>
  <si>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</si>
  <si>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</si>
  <si>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</si>
  <si>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</si>
  <si>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</si>
  <si>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</si>
  <si>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</si>
  <si>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</si>
  <si>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</si>
  <si>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</si>
  <si>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</si>
  <si>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</si>
  <si>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</si>
  <si>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</si>
  <si>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</si>
  <si>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</si>
  <si>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</si>
  <si>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</si>
  <si>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</si>
  <si>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</si>
  <si>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</si>
  <si>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</si>
  <si>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</si>
  <si>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</si>
  <si>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</si>
  <si>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</si>
  <si>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</si>
  <si>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</si>
  <si>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</si>
  <si>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</si>
  <si>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</si>
  <si>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</si>
  <si>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</si>
  <si>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</si>
  <si>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</si>
  <si>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</si>
  <si>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ФІНАНСОВИЙ ПЛАН</t>
  </si>
  <si>
    <t>грн.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</si>
  <si>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</si>
  <si>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</si>
  <si>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</si>
  <si>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</si>
  <si>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</si>
  <si>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</si>
  <si>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</si>
  <si>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</si>
  <si>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</si>
  <si>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</si>
  <si>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</si>
  <si>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</si>
  <si>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</si>
  <si>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</si>
  <si>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</si>
  <si>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</si>
  <si>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</si>
  <si>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</si>
  <si>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</si>
  <si>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</si>
  <si>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</si>
  <si>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</si>
  <si>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</si>
  <si>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періодів (від оренди майна та інше)</t>
  </si>
  <si>
    <t>II. Видатки</t>
  </si>
  <si>
    <t xml:space="preserve">   медична субвенція та інши субвенції</t>
  </si>
  <si>
    <t>Інші надходження (дохід) (отримані % по депозитах)</t>
  </si>
  <si>
    <t>Інші надходження (дохід) (амортизація)</t>
  </si>
  <si>
    <t>Фінансовий відділ Музиківської сільської ради</t>
  </si>
  <si>
    <t>Начальник фінансового відділу                                                       А. ЛЕБЕДЄВА</t>
  </si>
  <si>
    <t>Музиківська сільська рада</t>
  </si>
  <si>
    <t>Сільський голова                                                            С. ЛЕЙБЗОН</t>
  </si>
  <si>
    <t xml:space="preserve"> Комунального некомерційного підприємства "Музиківська амбулаторія ЗПСМ"</t>
  </si>
  <si>
    <t>на   2022  рік</t>
  </si>
  <si>
    <t>на дату</t>
  </si>
  <si>
    <t>Головний бухгалтер</t>
  </si>
  <si>
    <t>Підприємство</t>
  </si>
  <si>
    <t>коди</t>
  </si>
  <si>
    <t>за КОПФГ</t>
  </si>
  <si>
    <t>за КОАТУУ</t>
  </si>
  <si>
    <t>КОМУНАЛЬНЕ НЕКОМЕРЦІЙНОГО ПІДПРИЄМСТВО "МУЗИКІВСЬКА АМБУЛАТОРІЯ ЗАГАЛЬНОЇ ПРАКТИКИ СІМЕЙНОЇ МЕДИЦИНИ"</t>
  </si>
  <si>
    <t>Організаційно-правова форма</t>
  </si>
  <si>
    <t>Комунальна організація (установа, заклад)</t>
  </si>
  <si>
    <t>с. Музиківка, Херсонської області</t>
  </si>
  <si>
    <t>Територія</t>
  </si>
  <si>
    <t>Орган державного управління</t>
  </si>
  <si>
    <t>Міністерство охорони здоров"я</t>
  </si>
  <si>
    <t>Галузь</t>
  </si>
  <si>
    <t>Вид економічної діяльності</t>
  </si>
  <si>
    <t>Охорона здоров"я</t>
  </si>
  <si>
    <t>Первинна медицина</t>
  </si>
  <si>
    <t>Одиниці виміру, грн</t>
  </si>
  <si>
    <t>Стандарти звітності  П(с) 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</si>
  <si>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</si>
  <si>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</si>
  <si>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</si>
  <si>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</si>
  <si>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Місцезнаходження</t>
  </si>
  <si>
    <t>Телефони</t>
  </si>
  <si>
    <t xml:space="preserve">Керівник </t>
  </si>
  <si>
    <t>Затверджений</t>
  </si>
  <si>
    <t>Уточнений</t>
  </si>
  <si>
    <t xml:space="preserve">   доходи за програмою медичних гарантій від НСЗУ</t>
  </si>
  <si>
    <t>2020 (факт)</t>
  </si>
  <si>
    <t>2021 (план)</t>
  </si>
  <si>
    <t>2022 (план)</t>
  </si>
  <si>
    <t>Надходження (дохід) за рахунок коштів сільського бюджету, в т.ч.:</t>
  </si>
  <si>
    <t>на оплату комунальних послуг та енергоносіїв</t>
  </si>
  <si>
    <t>на оплату за вакцину</t>
  </si>
  <si>
    <t>на оплату пересувного флюорографа</t>
  </si>
  <si>
    <t>на стимулювання працівників</t>
  </si>
  <si>
    <t>на придбання медичних виробів для осіб з інвалідністю</t>
  </si>
  <si>
    <t>1022</t>
  </si>
  <si>
    <t>1023</t>
  </si>
  <si>
    <t>1024</t>
  </si>
  <si>
    <t>1025</t>
  </si>
  <si>
    <t>1026</t>
  </si>
  <si>
    <t>Разом (сума рядків 1010, 1020, 1030)</t>
  </si>
  <si>
    <t>Оплата комунальних послуг та енергоносіїв, в т.ч.:</t>
  </si>
  <si>
    <t>електроенергія</t>
  </si>
  <si>
    <t>газопостачання</t>
  </si>
  <si>
    <t>водопостачання</t>
  </si>
  <si>
    <t>Інші операційні витрати (ПДВ) Податки</t>
  </si>
  <si>
    <t>Амортизація</t>
  </si>
  <si>
    <t>Усього видатків (сума рядків 1040-1170)</t>
  </si>
  <si>
    <t>доходи із сільського бюджету цільового фінансування по капітальних видатках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</si>
  <si>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</si>
  <si>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</si>
  <si>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</si>
  <si>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</si>
  <si>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Найменування показника</t>
  </si>
  <si>
    <t>Факт минулого року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</si>
  <si>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</si>
  <si>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</si>
  <si>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</si>
  <si>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</si>
  <si>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(зайнятих посад 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 за категоріями:</t>
    </r>
  </si>
  <si>
    <t>Лікарі, включаючи головних лікарів</t>
  </si>
  <si>
    <t>Середній медичний персонал</t>
  </si>
  <si>
    <t>Молодший медичний персонал</t>
  </si>
  <si>
    <t>Інший персонал</t>
  </si>
  <si>
    <t>Код за ЄДРПОУ</t>
  </si>
  <si>
    <t>Найменування підприємства</t>
  </si>
  <si>
    <t>Вид діяльності</t>
  </si>
  <si>
    <t>до фінансового плану на 2022 рік</t>
  </si>
  <si>
    <t>Комунальне некомерційне підприємство "Музиківська амбулаторія ЗПСМ"</t>
  </si>
  <si>
    <t xml:space="preserve">      2. Перелік підприємств (установ, організацій), які включені до фінансового плану</t>
  </si>
  <si>
    <t>ФАП с. Східне</t>
  </si>
  <si>
    <t>ФП с. Загорянівка</t>
  </si>
  <si>
    <t xml:space="preserve">№ п/п </t>
  </si>
  <si>
    <t>посада</t>
  </si>
  <si>
    <t>Програма стимулювання працівників на 2022 рік</t>
  </si>
  <si>
    <t>Разом нараховано премій</t>
  </si>
  <si>
    <t>Нарахування</t>
  </si>
  <si>
    <t>Разом:</t>
  </si>
  <si>
    <t>Додаток 2</t>
  </si>
  <si>
    <t>до Порядку складання, затвердження та контролю за виконанням фінансового плану підприємств, організацій та установ комунальної власності Музиківської сільської територіальної громади</t>
  </si>
  <si>
    <t>Середня кількість працівників (зайнятих посад  працівників, зовнішніх сумісників та працівників, що працюють за цивільно-правовими договорами), у тому числі за категоріями:</t>
  </si>
  <si>
    <t>Фонд оплати праці з нарахуваннями, тис. гривень, у тому числі:</t>
  </si>
  <si>
    <t>керівник</t>
  </si>
  <si>
    <t>адміністративно-управлінський персонал</t>
  </si>
  <si>
    <t>лікарі</t>
  </si>
  <si>
    <t>середній медичний персонал</t>
  </si>
  <si>
    <t>молодший медичний персонал</t>
  </si>
  <si>
    <t>інший персонал</t>
  </si>
  <si>
    <t xml:space="preserve">за ЄДРПОУ </t>
  </si>
  <si>
    <t>за СПОДУ</t>
  </si>
  <si>
    <t>за ЗКГНГ</t>
  </si>
  <si>
    <t xml:space="preserve">за  КВЕД  </t>
  </si>
  <si>
    <t xml:space="preserve"> </t>
  </si>
  <si>
    <t>86.10</t>
  </si>
  <si>
    <t>с.Музиківка,вул.40 років Перемоги,20</t>
  </si>
  <si>
    <t>067-81-91-789</t>
  </si>
  <si>
    <t>Болюк Мар'яна Михайлівна</t>
  </si>
  <si>
    <t>на установку та супровід програмного забезпечення</t>
  </si>
  <si>
    <t>на тех.обслугов.та ремонт обладнання,транспорту та-газо,-електро,-водо систем</t>
  </si>
  <si>
    <t>1027</t>
  </si>
  <si>
    <t>1028</t>
  </si>
  <si>
    <t>інші енергоносії</t>
  </si>
  <si>
    <t>нарахування премії за 1 квартал</t>
  </si>
  <si>
    <t>нарахування премії за 2 квартал</t>
  </si>
  <si>
    <t>нарахування премії за 3 квартал</t>
  </si>
  <si>
    <t>нарахування премії за 4 квартал</t>
  </si>
  <si>
    <t>на оплату послуг інтернету та телефонного зв'язку</t>
  </si>
  <si>
    <t>1029</t>
  </si>
  <si>
    <t>на канцелярські товари та меблі</t>
  </si>
  <si>
    <t>Первинна медецина</t>
  </si>
  <si>
    <t>1-фельдшер,0,5-мол.мед.сестра</t>
  </si>
  <si>
    <t>0,5-фельдшер,0,5-мол.мед.сестра</t>
  </si>
  <si>
    <t>Мар'яна БОЛЮК</t>
  </si>
  <si>
    <t>Наталя МАЗУРЕНКО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</si>
</sst>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₴_-;\-* #,##0.00\ _₴_-;_-* &quot;-&quot;??\ _₴_-;_-@_-"/>
    <numFmt numFmtId="165" formatCode="#,##0.000"/>
    <numFmt numFmtId="166" formatCode="0.000"/>
    <numFmt numFmtId="167" formatCode="_(* #,##0.0_);_(* \(#,##0.0\);_(* &quot;-&quot;??_);_(@_)"/>
    <numFmt numFmtId="168" formatCode="0.0"/>
    <numFmt numFmtId="169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2" fillId="0" borderId="0" applyFont="0" applyFill="0" applyBorder="0" applyAlignment="0" applyProtection="0"/>
  </cellStyleXfs>
  <cellXfs count="205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/>
    <xf numFmtId="0" fontId="8" fillId="2" borderId="0" xfId="2" applyFont="1" applyFill="1"/>
    <xf numFmtId="0" fontId="6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3" borderId="0" xfId="2" applyFont="1" applyFill="1" applyBorder="1"/>
    <xf numFmtId="0" fontId="10" fillId="3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8" fillId="0" borderId="0" xfId="2" applyFont="1" applyFill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165" fontId="9" fillId="0" borderId="0" xfId="0" applyNumberFormat="1" applyFont="1" applyFill="1" applyBorder="1" applyAlignment="1">
      <alignment horizontal="center"/>
    </xf>
    <xf numFmtId="0" fontId="4" fillId="0" borderId="0" xfId="2" applyFont="1" applyAlignment="1" applyProtection="1">
      <alignment vertical="center" wrapText="1"/>
      <protection locked="0"/>
    </xf>
    <xf numFmtId="0" fontId="9" fillId="0" borderId="0" xfId="2" applyFont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12" fillId="0" borderId="0" xfId="2" applyFont="1"/>
    <xf numFmtId="0" fontId="3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justify" vertical="center" wrapText="1"/>
    </xf>
    <xf numFmtId="0" fontId="4" fillId="0" borderId="1" xfId="0" applyFont="1" applyFill="1" applyBorder="1"/>
    <xf numFmtId="49" fontId="9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9" fillId="3" borderId="1" xfId="0" applyFont="1" applyFill="1" applyBorder="1" applyAlignment="1" applyProtection="1">
      <alignment horizontal="justify" vertical="center" wrapText="1"/>
      <protection locked="0"/>
    </xf>
    <xf numFmtId="3" fontId="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/>
    </xf>
    <xf numFmtId="0" fontId="3" fillId="0" borderId="0" xfId="2" applyFont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3" xfId="2" applyFont="1" applyBorder="1" applyAlignment="1" applyProtection="1">
      <alignment horizontal="left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9" fillId="0" borderId="1" xfId="2" applyFont="1" applyBorder="1" applyAlignment="1" applyProtection="1">
      <alignment vertical="center" wrapText="1"/>
      <protection locked="0"/>
    </xf>
    <xf numFmtId="0" fontId="6" fillId="0" borderId="1" xfId="2" applyFont="1" applyBorder="1"/>
    <xf numFmtId="0" fontId="4" fillId="0" borderId="1" xfId="0" applyFont="1" applyFill="1" applyBorder="1" applyAlignment="1">
      <alignment wrapText="1"/>
    </xf>
    <xf numFmtId="0" fontId="12" fillId="2" borderId="0" xfId="2" applyFont="1" applyFill="1"/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3" fillId="0" borderId="0" xfId="0" applyNumberFormat="1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169" fontId="13" fillId="0" borderId="0" xfId="0" applyNumberFormat="1" applyFont="1" applyFill="1" applyAlignment="1">
      <alignment vertical="center"/>
    </xf>
    <xf numFmtId="0" fontId="0" fillId="0" borderId="1" xfId="0" applyBorder="1"/>
    <xf numFmtId="0" fontId="4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center" wrapText="1"/>
    </xf>
    <xf numFmtId="164" fontId="4" fillId="0" borderId="1" xfId="3" applyFont="1" applyFill="1" applyBorder="1" applyAlignment="1">
      <alignment horizontal="center" vertical="center" wrapText="1"/>
    </xf>
    <xf numFmtId="164" fontId="9" fillId="0" borderId="1" xfId="3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left" vertical="center" wrapText="1"/>
      <protection locked="0"/>
    </xf>
    <xf numFmtId="164" fontId="4" fillId="3" borderId="1" xfId="3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vertical="center"/>
    </xf>
    <xf numFmtId="164" fontId="13" fillId="0" borderId="0" xfId="3" applyFont="1" applyFill="1" applyAlignment="1">
      <alignment vertical="center"/>
    </xf>
    <xf numFmtId="166" fontId="9" fillId="0" borderId="1" xfId="0" applyNumberFormat="1" applyFont="1" applyFill="1" applyBorder="1" applyAlignment="1">
      <alignment horizontal="center" wrapText="1"/>
    </xf>
    <xf numFmtId="2" fontId="0" fillId="0" borderId="0" xfId="0" applyNumberFormat="1" applyBorder="1"/>
    <xf numFmtId="0" fontId="0" fillId="0" borderId="0" xfId="0" applyBorder="1"/>
    <xf numFmtId="2" fontId="0" fillId="0" borderId="0" xfId="0" applyNumberFormat="1" applyFill="1" applyBorder="1"/>
    <xf numFmtId="0" fontId="5" fillId="0" borderId="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15" fillId="0" borderId="3" xfId="2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left" wrapText="1"/>
      <protection locked="0"/>
    </xf>
    <xf numFmtId="0" fontId="11" fillId="3" borderId="4" xfId="2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1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left" wrapTex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/>
    <xf numFmtId="49" fontId="1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7" fontId="15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3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3" fillId="0" borderId="9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20" fillId="0" borderId="0" xfId="0" applyFont="1" applyAlignment="1">
      <alignment horizontal="center"/>
    </xf>
  </cellXfs>
  <cellStyles count="4">
    <cellStyle name="Звичайний 2" xfId="1"/>
    <cellStyle name="Звичайний 2 2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38"/>
  <sheetViews>
    <sheetView view="pageBreakPreview" topLeftCell="A94" zoomScale="89" zoomScaleNormal="89" zoomScaleSheetLayoutView="89" workbookViewId="0">
      <selection activeCell="H128" sqref="H128"/>
    </sheetView>
  </sheetViews>
  <sheetFormatPr defaultColWidth="9.140625" defaultRowHeight="18" x14ac:dyDescent="0.3"/>
  <cols>
    <col min="1" max="1" width="80.42578125" style="9" customWidth="1"/>
    <col min="2" max="2" width="7.140625" style="9" customWidth="1"/>
    <col min="3" max="3" width="18.5703125" style="3" customWidth="1"/>
    <col min="4" max="4" width="17.5703125" style="3" customWidth="1"/>
    <col min="5" max="5" width="19.140625" style="3" customWidth="1"/>
    <col min="6" max="6" width="21.5703125" style="3" customWidth="1"/>
    <col min="7" max="7" width="20.7109375" style="3" customWidth="1"/>
    <col min="8" max="8" width="20" style="3" customWidth="1"/>
    <col min="9" max="9" width="20.5703125" style="3" customWidth="1"/>
    <col min="10" max="16384" width="9.140625" style="4"/>
  </cols>
  <sheetData>
    <row r="1" spans="1:9" ht="25.5" customHeight="1" x14ac:dyDescent="0.3">
      <c r="A1" s="1"/>
      <c r="B1" s="1"/>
      <c r="C1" s="2"/>
      <c r="D1" s="107" t="s">
        <v>174</v>
      </c>
      <c r="E1" s="108"/>
      <c r="F1" s="108"/>
      <c r="G1" s="109"/>
    </row>
    <row r="2" spans="1:9" ht="54" customHeight="1" x14ac:dyDescent="0.3">
      <c r="A2" s="1"/>
      <c r="B2" s="1"/>
      <c r="C2" s="2"/>
      <c r="D2" s="139" t="s">
        <v>175</v>
      </c>
      <c r="E2" s="139"/>
      <c r="F2" s="139"/>
      <c r="G2" s="139"/>
      <c r="H2" s="139"/>
      <c r="I2" s="139"/>
    </row>
    <row r="3" spans="1:9" ht="28.5" customHeight="1" x14ac:dyDescent="0.3">
      <c r="A3" s="1"/>
      <c r="B3" s="1"/>
      <c r="C3" s="2"/>
      <c r="D3" s="6"/>
      <c r="E3" s="6"/>
      <c r="F3" s="6"/>
      <c r="G3" s="7"/>
      <c r="H3" s="8"/>
      <c r="I3" s="8"/>
    </row>
    <row r="4" spans="1:9" ht="17.25" customHeight="1" x14ac:dyDescent="0.3">
      <c r="A4" s="42" t="s">
        <v>1</v>
      </c>
      <c r="B4" s="1"/>
      <c r="C4" s="2"/>
      <c r="D4" s="138" t="s">
        <v>0</v>
      </c>
      <c r="E4" s="138"/>
      <c r="F4" s="138"/>
      <c r="G4" s="138"/>
      <c r="H4" s="138"/>
      <c r="I4" s="138"/>
    </row>
    <row r="5" spans="1:9" ht="49.5" customHeight="1" x14ac:dyDescent="0.3">
      <c r="A5" s="43" t="s">
        <v>87</v>
      </c>
      <c r="B5" s="1"/>
      <c r="C5" s="2"/>
      <c r="D5" s="137" t="s">
        <v>89</v>
      </c>
      <c r="E5" s="137"/>
      <c r="F5" s="137"/>
      <c r="G5" s="137"/>
      <c r="H5" s="137"/>
      <c r="I5" s="137"/>
    </row>
    <row r="6" spans="1:9" ht="22.15" customHeight="1" x14ac:dyDescent="0.3">
      <c r="A6" s="78" t="s">
        <v>88</v>
      </c>
      <c r="B6" s="47"/>
      <c r="C6" s="2"/>
      <c r="D6" s="144" t="s">
        <v>90</v>
      </c>
      <c r="E6" s="144"/>
      <c r="F6" s="144"/>
      <c r="G6" s="144"/>
      <c r="H6" s="144"/>
      <c r="I6" s="144"/>
    </row>
    <row r="7" spans="1:9" ht="13.15" customHeight="1" x14ac:dyDescent="0.3">
      <c r="A7" s="51" t="s">
        <v>59</v>
      </c>
      <c r="B7" s="1"/>
      <c r="C7" s="2"/>
      <c r="D7" s="141" t="s">
        <v>59</v>
      </c>
      <c r="E7" s="141"/>
      <c r="F7" s="141"/>
      <c r="G7" s="141"/>
      <c r="H7" s="141"/>
      <c r="I7" s="141"/>
    </row>
    <row r="8" spans="1:9" ht="16.899999999999999" customHeight="1" x14ac:dyDescent="0.3">
      <c r="A8" s="44"/>
      <c r="B8" s="1"/>
      <c r="C8" s="2"/>
      <c r="D8" s="46"/>
      <c r="E8" s="46"/>
      <c r="F8" s="46"/>
      <c r="G8" s="46"/>
      <c r="H8" s="46"/>
      <c r="I8" s="46"/>
    </row>
    <row r="9" spans="1:9" ht="16.899999999999999" customHeight="1" x14ac:dyDescent="0.3">
      <c r="A9" s="81"/>
      <c r="B9" s="80"/>
      <c r="C9" s="81"/>
      <c r="D9" s="81"/>
      <c r="E9" s="81"/>
      <c r="F9" s="81"/>
      <c r="G9" s="82" t="s">
        <v>55</v>
      </c>
      <c r="H9" s="83"/>
      <c r="I9" s="82"/>
    </row>
    <row r="10" spans="1:9" ht="16.899999999999999" customHeight="1" x14ac:dyDescent="0.3">
      <c r="A10" s="81"/>
      <c r="B10" s="80"/>
      <c r="C10" s="81"/>
      <c r="D10" s="81"/>
      <c r="E10" s="81"/>
      <c r="F10" s="81"/>
      <c r="G10" s="82" t="s">
        <v>119</v>
      </c>
      <c r="H10" s="83"/>
      <c r="I10" s="82"/>
    </row>
    <row r="11" spans="1:9" ht="16.899999999999999" customHeight="1" x14ac:dyDescent="0.3">
      <c r="A11" s="81"/>
      <c r="B11" s="80"/>
      <c r="C11" s="81"/>
      <c r="D11" s="81"/>
      <c r="E11" s="81"/>
      <c r="F11" s="81"/>
      <c r="G11" s="82" t="s">
        <v>120</v>
      </c>
      <c r="H11" s="83"/>
      <c r="I11" s="82"/>
    </row>
    <row r="12" spans="1:9" ht="16.5" customHeight="1" x14ac:dyDescent="0.3">
      <c r="A12" s="81"/>
      <c r="B12" s="80"/>
      <c r="C12" s="81"/>
      <c r="D12" s="81"/>
      <c r="E12" s="81"/>
      <c r="F12" s="81"/>
      <c r="G12" s="79"/>
      <c r="H12" s="79"/>
      <c r="I12" s="79"/>
    </row>
    <row r="13" spans="1:9" ht="16.5" customHeight="1" x14ac:dyDescent="0.3">
      <c r="A13" s="81"/>
      <c r="B13" s="80"/>
      <c r="C13" s="81"/>
      <c r="D13" s="81"/>
      <c r="E13" s="81"/>
      <c r="F13" s="81"/>
      <c r="G13" s="79"/>
      <c r="H13" s="79"/>
      <c r="I13" s="79"/>
    </row>
    <row r="14" spans="1:9" ht="16.5" customHeight="1" x14ac:dyDescent="0.3">
      <c r="A14" s="81"/>
      <c r="B14" s="80"/>
      <c r="C14" s="81"/>
      <c r="D14" s="81"/>
      <c r="E14" s="81"/>
      <c r="F14" s="81"/>
      <c r="G14" s="150" t="s">
        <v>56</v>
      </c>
      <c r="H14" s="151"/>
      <c r="I14" s="152"/>
    </row>
    <row r="15" spans="1:9" ht="16.899999999999999" customHeight="1" x14ac:dyDescent="0.3">
      <c r="A15" s="44"/>
      <c r="B15" s="1"/>
      <c r="C15" s="2"/>
      <c r="D15" s="46"/>
      <c r="E15" s="46"/>
      <c r="F15" s="46"/>
      <c r="G15" s="46"/>
      <c r="H15" s="153" t="s">
        <v>96</v>
      </c>
      <c r="I15" s="153"/>
    </row>
    <row r="16" spans="1:9" ht="43.5" customHeight="1" x14ac:dyDescent="0.3">
      <c r="A16" s="85" t="s">
        <v>95</v>
      </c>
      <c r="B16" s="86"/>
      <c r="C16" s="154" t="s">
        <v>99</v>
      </c>
      <c r="D16" s="154"/>
      <c r="E16" s="154"/>
      <c r="F16" s="154"/>
      <c r="G16" s="154"/>
      <c r="H16" s="111" t="s">
        <v>184</v>
      </c>
      <c r="I16" s="119">
        <v>41769365</v>
      </c>
    </row>
    <row r="17" spans="1:9" ht="16.899999999999999" customHeight="1" x14ac:dyDescent="0.3">
      <c r="A17" s="85" t="s">
        <v>100</v>
      </c>
      <c r="B17" s="86"/>
      <c r="C17" s="147" t="s">
        <v>101</v>
      </c>
      <c r="D17" s="147"/>
      <c r="E17" s="147"/>
      <c r="F17" s="147"/>
      <c r="G17" s="147"/>
      <c r="H17" s="111" t="s">
        <v>97</v>
      </c>
      <c r="I17" s="119">
        <v>150</v>
      </c>
    </row>
    <row r="18" spans="1:9" ht="16.899999999999999" customHeight="1" x14ac:dyDescent="0.3">
      <c r="A18" s="85" t="s">
        <v>103</v>
      </c>
      <c r="B18" s="86"/>
      <c r="C18" s="147" t="s">
        <v>102</v>
      </c>
      <c r="D18" s="147"/>
      <c r="E18" s="147"/>
      <c r="F18" s="147"/>
      <c r="G18" s="147"/>
      <c r="H18" s="111" t="s">
        <v>98</v>
      </c>
      <c r="I18" s="119">
        <v>6520383501</v>
      </c>
    </row>
    <row r="19" spans="1:9" ht="16.899999999999999" customHeight="1" x14ac:dyDescent="0.3">
      <c r="A19" s="85" t="s">
        <v>104</v>
      </c>
      <c r="B19" s="86"/>
      <c r="C19" s="147" t="s">
        <v>105</v>
      </c>
      <c r="D19" s="147"/>
      <c r="E19" s="147"/>
      <c r="F19" s="147"/>
      <c r="G19" s="147"/>
      <c r="H19" s="111" t="s">
        <v>185</v>
      </c>
      <c r="I19" s="119"/>
    </row>
    <row r="20" spans="1:9" ht="16.899999999999999" customHeight="1" x14ac:dyDescent="0.3">
      <c r="A20" s="85" t="s">
        <v>106</v>
      </c>
      <c r="B20" s="86"/>
      <c r="C20" s="147" t="s">
        <v>108</v>
      </c>
      <c r="D20" s="147"/>
      <c r="E20" s="147"/>
      <c r="F20" s="147"/>
      <c r="G20" s="147"/>
      <c r="H20" s="111" t="s">
        <v>186</v>
      </c>
      <c r="I20" s="120"/>
    </row>
    <row r="21" spans="1:9" ht="16.899999999999999" customHeight="1" x14ac:dyDescent="0.3">
      <c r="A21" s="85" t="s">
        <v>107</v>
      </c>
      <c r="B21" s="86"/>
      <c r="C21" s="147" t="s">
        <v>109</v>
      </c>
      <c r="D21" s="147"/>
      <c r="E21" s="147"/>
      <c r="F21" s="147"/>
      <c r="G21" s="147"/>
      <c r="H21" s="111" t="s">
        <v>187</v>
      </c>
      <c r="I21" s="121" t="s">
        <v>189</v>
      </c>
    </row>
    <row r="22" spans="1:9" ht="16.899999999999999" customHeight="1" x14ac:dyDescent="0.3">
      <c r="A22" s="85" t="s">
        <v>110</v>
      </c>
      <c r="B22" s="86"/>
      <c r="C22" s="147" t="s">
        <v>111</v>
      </c>
      <c r="D22" s="147"/>
      <c r="E22" s="147"/>
      <c r="F22" s="147"/>
      <c r="G22" s="147"/>
      <c r="H22" s="70"/>
      <c r="I22" s="70"/>
    </row>
    <row r="23" spans="1:9" ht="16.899999999999999" customHeight="1" x14ac:dyDescent="0.3">
      <c r="A23" s="85" t="s">
        <v>112</v>
      </c>
      <c r="B23" s="86"/>
      <c r="C23" s="147" t="s">
        <v>113</v>
      </c>
      <c r="D23" s="147"/>
      <c r="E23" s="147" t="s">
        <v>114</v>
      </c>
      <c r="F23" s="147"/>
      <c r="G23" s="147"/>
      <c r="H23" s="70"/>
      <c r="I23" s="70"/>
    </row>
    <row r="24" spans="1:9" ht="16.899999999999999" customHeight="1" x14ac:dyDescent="0.3">
      <c r="A24" s="85" t="s">
        <v>115</v>
      </c>
      <c r="B24" s="86"/>
      <c r="C24" s="148"/>
      <c r="D24" s="148"/>
      <c r="E24" s="148"/>
      <c r="F24" s="148"/>
      <c r="G24" s="148"/>
      <c r="H24" s="70"/>
      <c r="I24" s="70"/>
    </row>
    <row r="25" spans="1:9" ht="16.899999999999999" customHeight="1" x14ac:dyDescent="0.3">
      <c r="A25" s="85" t="s">
        <v>116</v>
      </c>
      <c r="B25" s="86"/>
      <c r="C25" s="148" t="s">
        <v>190</v>
      </c>
      <c r="D25" s="148"/>
      <c r="E25" s="148"/>
      <c r="F25" s="148"/>
      <c r="G25" s="148"/>
      <c r="H25" s="70"/>
      <c r="I25" s="70"/>
    </row>
    <row r="26" spans="1:9" ht="16.899999999999999" customHeight="1" x14ac:dyDescent="0.3">
      <c r="A26" s="85" t="s">
        <v>117</v>
      </c>
      <c r="B26" s="86"/>
      <c r="C26" s="148" t="s">
        <v>191</v>
      </c>
      <c r="D26" s="148"/>
      <c r="E26" s="148"/>
      <c r="F26" s="148"/>
      <c r="G26" s="148"/>
      <c r="H26" s="70"/>
      <c r="I26" s="70"/>
    </row>
    <row r="27" spans="1:9" ht="16.899999999999999" customHeight="1" x14ac:dyDescent="0.3">
      <c r="A27" s="85" t="s">
        <v>118</v>
      </c>
      <c r="B27" s="86"/>
      <c r="C27" s="148" t="s">
        <v>192</v>
      </c>
      <c r="D27" s="148"/>
      <c r="E27" s="148"/>
      <c r="F27" s="148"/>
      <c r="G27" s="148"/>
      <c r="H27" s="70"/>
      <c r="I27" s="70"/>
    </row>
    <row r="28" spans="1:9" ht="13.5" customHeight="1" x14ac:dyDescent="0.3">
      <c r="A28" s="84"/>
      <c r="B28" s="1"/>
      <c r="C28" s="149"/>
      <c r="D28" s="149"/>
      <c r="E28" s="149"/>
      <c r="F28" s="149"/>
      <c r="G28" s="149"/>
      <c r="H28" s="70"/>
      <c r="I28" s="70"/>
    </row>
    <row r="29" spans="1:9" ht="16.899999999999999" hidden="1" customHeight="1" x14ac:dyDescent="0.3">
      <c r="A29" s="143"/>
      <c r="B29" s="143"/>
      <c r="C29" s="143"/>
      <c r="D29" s="143"/>
      <c r="E29" s="143"/>
      <c r="F29" s="143"/>
      <c r="G29" s="143"/>
      <c r="H29" s="143"/>
      <c r="I29" s="143"/>
    </row>
    <row r="30" spans="1:9" ht="16.899999999999999" customHeight="1" x14ac:dyDescent="0.3">
      <c r="A30" s="143" t="s">
        <v>57</v>
      </c>
      <c r="B30" s="143"/>
      <c r="C30" s="143"/>
      <c r="D30" s="143"/>
      <c r="E30" s="143"/>
      <c r="F30" s="143"/>
      <c r="G30" s="143"/>
      <c r="H30" s="143"/>
      <c r="I30" s="143"/>
    </row>
    <row r="31" spans="1:9" ht="42" customHeight="1" x14ac:dyDescent="0.3">
      <c r="A31" s="142" t="s">
        <v>91</v>
      </c>
      <c r="B31" s="142"/>
      <c r="C31" s="142"/>
      <c r="D31" s="142"/>
      <c r="E31" s="142"/>
      <c r="F31" s="142"/>
      <c r="G31" s="142"/>
      <c r="H31" s="142"/>
      <c r="I31" s="142"/>
    </row>
    <row r="32" spans="1:9" ht="13.15" customHeight="1" x14ac:dyDescent="0.3">
      <c r="A32" s="140" t="s">
        <v>2</v>
      </c>
      <c r="B32" s="140"/>
      <c r="C32" s="140"/>
      <c r="D32" s="140"/>
      <c r="E32" s="140"/>
      <c r="F32" s="140"/>
      <c r="G32" s="140"/>
      <c r="H32" s="140"/>
      <c r="I32" s="140"/>
    </row>
    <row r="33" spans="1:9" ht="20.45" customHeight="1" x14ac:dyDescent="0.3">
      <c r="A33" s="146" t="s">
        <v>92</v>
      </c>
      <c r="B33" s="146"/>
      <c r="C33" s="146"/>
      <c r="D33" s="146"/>
      <c r="E33" s="146"/>
      <c r="F33" s="146"/>
      <c r="G33" s="146"/>
      <c r="H33" s="146"/>
      <c r="I33" s="146"/>
    </row>
    <row r="34" spans="1:9" ht="15" customHeight="1" x14ac:dyDescent="0.3">
      <c r="A34" s="10"/>
      <c r="B34" s="11"/>
      <c r="C34" s="11"/>
      <c r="D34" s="11"/>
      <c r="E34" s="11"/>
      <c r="H34" s="12"/>
      <c r="I34" s="3" t="s">
        <v>58</v>
      </c>
    </row>
    <row r="35" spans="1:9" ht="20.45" customHeight="1" x14ac:dyDescent="0.3">
      <c r="A35" s="145" t="s">
        <v>3</v>
      </c>
      <c r="B35" s="145" t="s">
        <v>4</v>
      </c>
      <c r="C35" s="145" t="s">
        <v>122</v>
      </c>
      <c r="D35" s="145" t="s">
        <v>123</v>
      </c>
      <c r="E35" s="145" t="s">
        <v>124</v>
      </c>
      <c r="F35" s="136" t="s">
        <v>16</v>
      </c>
      <c r="G35" s="136"/>
      <c r="H35" s="136"/>
      <c r="I35" s="136"/>
    </row>
    <row r="36" spans="1:9" ht="20.45" customHeight="1" x14ac:dyDescent="0.3">
      <c r="A36" s="145"/>
      <c r="B36" s="145"/>
      <c r="C36" s="145"/>
      <c r="D36" s="145"/>
      <c r="E36" s="145"/>
      <c r="F36" s="13" t="s">
        <v>5</v>
      </c>
      <c r="G36" s="14" t="s">
        <v>6</v>
      </c>
      <c r="H36" s="14" t="s">
        <v>7</v>
      </c>
      <c r="I36" s="14" t="s">
        <v>8</v>
      </c>
    </row>
    <row r="37" spans="1:9" x14ac:dyDescent="0.3">
      <c r="A37" s="15" t="s">
        <v>9</v>
      </c>
      <c r="B37" s="15" t="s">
        <v>10</v>
      </c>
      <c r="C37" s="15">
        <v>3</v>
      </c>
      <c r="D37" s="15">
        <v>4</v>
      </c>
      <c r="E37" s="16">
        <v>5</v>
      </c>
      <c r="F37" s="17">
        <v>6</v>
      </c>
      <c r="G37" s="18">
        <v>7</v>
      </c>
      <c r="H37" s="18">
        <v>8</v>
      </c>
      <c r="I37" s="18">
        <v>9</v>
      </c>
    </row>
    <row r="38" spans="1:9" s="5" customFormat="1" ht="14.45" customHeight="1" x14ac:dyDescent="0.3">
      <c r="A38" s="130" t="s">
        <v>17</v>
      </c>
      <c r="B38" s="131"/>
      <c r="C38" s="131"/>
      <c r="D38" s="131"/>
      <c r="E38" s="131"/>
      <c r="F38" s="131"/>
      <c r="G38" s="131"/>
      <c r="H38" s="131"/>
      <c r="I38" s="132"/>
    </row>
    <row r="39" spans="1:9" s="5" customFormat="1" ht="16.149999999999999" customHeight="1" x14ac:dyDescent="0.3">
      <c r="A39" s="130" t="s">
        <v>20</v>
      </c>
      <c r="B39" s="131"/>
      <c r="C39" s="131"/>
      <c r="D39" s="131"/>
      <c r="E39" s="131"/>
      <c r="F39" s="131"/>
      <c r="G39" s="131"/>
      <c r="H39" s="131"/>
      <c r="I39" s="132"/>
    </row>
    <row r="40" spans="1:9" s="5" customFormat="1" ht="33" customHeight="1" x14ac:dyDescent="0.3">
      <c r="A40" s="59" t="s">
        <v>77</v>
      </c>
      <c r="B40" s="60" t="s">
        <v>18</v>
      </c>
      <c r="C40" s="67">
        <f>C41+C42</f>
        <v>1790030.97</v>
      </c>
      <c r="D40" s="67">
        <f>D41+D42</f>
        <v>2100000</v>
      </c>
      <c r="E40" s="116">
        <f>F40+G40+H40+I40</f>
        <v>2400000</v>
      </c>
      <c r="F40" s="67">
        <f>F41+F42</f>
        <v>600000</v>
      </c>
      <c r="G40" s="67">
        <f>G41+G42</f>
        <v>600000</v>
      </c>
      <c r="H40" s="67">
        <f>H41+H42</f>
        <v>600000</v>
      </c>
      <c r="I40" s="67">
        <f>I41+I42</f>
        <v>600000</v>
      </c>
    </row>
    <row r="41" spans="1:9" s="5" customFormat="1" ht="32.25" customHeight="1" x14ac:dyDescent="0.3">
      <c r="A41" s="53" t="s">
        <v>121</v>
      </c>
      <c r="B41" s="55" t="s">
        <v>21</v>
      </c>
      <c r="C41" s="66">
        <v>1790030.97</v>
      </c>
      <c r="D41" s="122">
        <v>2100000</v>
      </c>
      <c r="E41" s="116">
        <f>F41+G41+H41+I41</f>
        <v>2400000</v>
      </c>
      <c r="F41" s="67">
        <v>600000</v>
      </c>
      <c r="G41" s="67">
        <v>600000</v>
      </c>
      <c r="H41" s="67">
        <v>600000</v>
      </c>
      <c r="I41" s="67">
        <v>600000</v>
      </c>
    </row>
    <row r="42" spans="1:9" s="5" customFormat="1" x14ac:dyDescent="0.3">
      <c r="A42" s="53" t="s">
        <v>84</v>
      </c>
      <c r="B42" s="55" t="s">
        <v>22</v>
      </c>
      <c r="C42" s="66">
        <v>0</v>
      </c>
      <c r="D42" s="122">
        <v>0</v>
      </c>
      <c r="E42" s="116">
        <f t="shared" ref="E42:E52" si="0">F42+G42+H42+I42</f>
        <v>0</v>
      </c>
      <c r="F42" s="68">
        <v>0</v>
      </c>
      <c r="G42" s="69">
        <v>0</v>
      </c>
      <c r="H42" s="69">
        <v>0</v>
      </c>
      <c r="I42" s="69">
        <v>0</v>
      </c>
    </row>
    <row r="43" spans="1:9" s="5" customFormat="1" x14ac:dyDescent="0.3">
      <c r="A43" s="61" t="s">
        <v>125</v>
      </c>
      <c r="B43" s="74" t="s">
        <v>19</v>
      </c>
      <c r="C43" s="67">
        <f>SUM(C44:C52)</f>
        <v>698614.61</v>
      </c>
      <c r="D43" s="67">
        <f>SUM(D44:D52)</f>
        <v>939200</v>
      </c>
      <c r="E43" s="116">
        <f>F43+G43+H43+I43</f>
        <v>1100000</v>
      </c>
      <c r="F43" s="67">
        <f>SUM(F44:F52)</f>
        <v>281250</v>
      </c>
      <c r="G43" s="67">
        <f>SUM(G44:G52)</f>
        <v>245000</v>
      </c>
      <c r="H43" s="67">
        <f>SUM(H44:H52)</f>
        <v>307000</v>
      </c>
      <c r="I43" s="67">
        <f>SUM(I44:I52)</f>
        <v>266750</v>
      </c>
    </row>
    <row r="44" spans="1:9" s="5" customFormat="1" x14ac:dyDescent="0.3">
      <c r="A44" s="21" t="s">
        <v>126</v>
      </c>
      <c r="B44" s="75" t="s">
        <v>81</v>
      </c>
      <c r="C44" s="67">
        <v>62426.76</v>
      </c>
      <c r="D44" s="67">
        <v>142300</v>
      </c>
      <c r="E44" s="116">
        <f t="shared" ref="E44:E45" si="1">F44+G44+H44+I44</f>
        <v>135000</v>
      </c>
      <c r="F44" s="68">
        <v>50750</v>
      </c>
      <c r="G44" s="68">
        <v>20750</v>
      </c>
      <c r="H44" s="68">
        <v>22750</v>
      </c>
      <c r="I44" s="68">
        <v>40750</v>
      </c>
    </row>
    <row r="45" spans="1:9" s="5" customFormat="1" x14ac:dyDescent="0.3">
      <c r="A45" s="21" t="s">
        <v>127</v>
      </c>
      <c r="B45" s="75" t="s">
        <v>131</v>
      </c>
      <c r="C45" s="67">
        <v>0</v>
      </c>
      <c r="D45" s="67">
        <v>47000</v>
      </c>
      <c r="E45" s="116">
        <f t="shared" si="1"/>
        <v>45000</v>
      </c>
      <c r="F45" s="68">
        <v>0</v>
      </c>
      <c r="G45" s="68">
        <v>0</v>
      </c>
      <c r="H45" s="68">
        <v>45000</v>
      </c>
      <c r="I45" s="68">
        <v>0</v>
      </c>
    </row>
    <row r="46" spans="1:9" s="5" customFormat="1" x14ac:dyDescent="0.3">
      <c r="A46" s="21" t="s">
        <v>128</v>
      </c>
      <c r="B46" s="75" t="s">
        <v>132</v>
      </c>
      <c r="C46" s="67">
        <v>0</v>
      </c>
      <c r="D46" s="67">
        <v>0</v>
      </c>
      <c r="E46" s="116">
        <f>F46+G46+H46+I46</f>
        <v>15000</v>
      </c>
      <c r="F46" s="68">
        <v>0</v>
      </c>
      <c r="G46" s="68">
        <v>0</v>
      </c>
      <c r="H46" s="68">
        <v>15000</v>
      </c>
      <c r="I46" s="68">
        <v>0</v>
      </c>
    </row>
    <row r="47" spans="1:9" s="5" customFormat="1" x14ac:dyDescent="0.3">
      <c r="A47" s="21" t="s">
        <v>129</v>
      </c>
      <c r="B47" s="75" t="s">
        <v>133</v>
      </c>
      <c r="C47" s="67">
        <v>572736.14</v>
      </c>
      <c r="D47" s="67">
        <v>720100</v>
      </c>
      <c r="E47" s="116">
        <f t="shared" ref="E47" si="2">F47+G47+H47+I47</f>
        <v>840000</v>
      </c>
      <c r="F47" s="68">
        <v>210000</v>
      </c>
      <c r="G47" s="68">
        <v>210000</v>
      </c>
      <c r="H47" s="68">
        <v>210000</v>
      </c>
      <c r="I47" s="68">
        <v>210000</v>
      </c>
    </row>
    <row r="48" spans="1:9" s="5" customFormat="1" x14ac:dyDescent="0.3">
      <c r="A48" s="21" t="s">
        <v>130</v>
      </c>
      <c r="B48" s="75" t="s">
        <v>134</v>
      </c>
      <c r="C48" s="67">
        <v>21985</v>
      </c>
      <c r="D48" s="67">
        <v>0</v>
      </c>
      <c r="E48" s="116">
        <f t="shared" ref="E48:E51" si="3">F48+G48+H48+I48</f>
        <v>30000</v>
      </c>
      <c r="F48" s="68">
        <v>7500</v>
      </c>
      <c r="G48" s="68">
        <v>7500</v>
      </c>
      <c r="H48" s="68">
        <v>7500</v>
      </c>
      <c r="I48" s="68">
        <v>7500</v>
      </c>
    </row>
    <row r="49" spans="1:9" s="5" customFormat="1" x14ac:dyDescent="0.3">
      <c r="A49" s="21" t="s">
        <v>193</v>
      </c>
      <c r="B49" s="75" t="s">
        <v>135</v>
      </c>
      <c r="C49" s="67">
        <v>0</v>
      </c>
      <c r="D49" s="67">
        <v>900</v>
      </c>
      <c r="E49" s="116">
        <f t="shared" si="3"/>
        <v>24000</v>
      </c>
      <c r="F49" s="68">
        <v>6000</v>
      </c>
      <c r="G49" s="68">
        <v>6000</v>
      </c>
      <c r="H49" s="68">
        <v>6000</v>
      </c>
      <c r="I49" s="68">
        <v>6000</v>
      </c>
    </row>
    <row r="50" spans="1:9" s="5" customFormat="1" x14ac:dyDescent="0.3">
      <c r="A50" s="21" t="s">
        <v>204</v>
      </c>
      <c r="B50" s="75" t="s">
        <v>195</v>
      </c>
      <c r="C50" s="67">
        <v>32875.71</v>
      </c>
      <c r="D50" s="67">
        <v>22200</v>
      </c>
      <c r="E50" s="116">
        <f t="shared" si="3"/>
        <v>4500</v>
      </c>
      <c r="F50" s="68">
        <v>4500</v>
      </c>
      <c r="G50" s="68">
        <v>0</v>
      </c>
      <c r="H50" s="68">
        <v>0</v>
      </c>
      <c r="I50" s="68">
        <v>0</v>
      </c>
    </row>
    <row r="51" spans="1:9" s="5" customFormat="1" x14ac:dyDescent="0.3">
      <c r="A51" s="21" t="s">
        <v>202</v>
      </c>
      <c r="B51" s="75" t="s">
        <v>196</v>
      </c>
      <c r="C51" s="67">
        <v>1105.25</v>
      </c>
      <c r="D51" s="67">
        <v>1200</v>
      </c>
      <c r="E51" s="116">
        <f t="shared" si="3"/>
        <v>3000</v>
      </c>
      <c r="F51" s="68">
        <v>750</v>
      </c>
      <c r="G51" s="68">
        <v>750</v>
      </c>
      <c r="H51" s="68">
        <v>750</v>
      </c>
      <c r="I51" s="68">
        <v>750</v>
      </c>
    </row>
    <row r="52" spans="1:9" s="5" customFormat="1" ht="31.5" x14ac:dyDescent="0.3">
      <c r="A52" s="21" t="s">
        <v>194</v>
      </c>
      <c r="B52" s="75" t="s">
        <v>203</v>
      </c>
      <c r="C52" s="67">
        <v>7485.75</v>
      </c>
      <c r="D52" s="67">
        <v>5500</v>
      </c>
      <c r="E52" s="116">
        <f t="shared" si="0"/>
        <v>3500</v>
      </c>
      <c r="F52" s="68">
        <v>1750</v>
      </c>
      <c r="G52" s="68">
        <v>0</v>
      </c>
      <c r="H52" s="68">
        <v>0</v>
      </c>
      <c r="I52" s="68">
        <v>1750</v>
      </c>
    </row>
    <row r="53" spans="1:9" s="5" customFormat="1" x14ac:dyDescent="0.3">
      <c r="A53" s="54" t="s">
        <v>78</v>
      </c>
      <c r="B53" s="72">
        <v>1030</v>
      </c>
      <c r="C53" s="67">
        <f>C54+C55+C56+C57+C58+C59+C60+C61+C62</f>
        <v>54422.81</v>
      </c>
      <c r="D53" s="67">
        <f>D54+D55+D56+D57+D58+D59+D60+D61+D62</f>
        <v>79000</v>
      </c>
      <c r="E53" s="116">
        <f>F53+G53+H53+I53</f>
        <v>70200</v>
      </c>
      <c r="F53" s="67">
        <f>SUM(F54:F62)</f>
        <v>17550</v>
      </c>
      <c r="G53" s="67">
        <f t="shared" ref="G53:I53" si="4">SUM(G54:G62)</f>
        <v>17550</v>
      </c>
      <c r="H53" s="67">
        <f t="shared" si="4"/>
        <v>17550</v>
      </c>
      <c r="I53" s="67">
        <f t="shared" si="4"/>
        <v>17550</v>
      </c>
    </row>
    <row r="54" spans="1:9" s="5" customFormat="1" ht="32.25" x14ac:dyDescent="0.3">
      <c r="A54" s="52" t="s">
        <v>66</v>
      </c>
      <c r="B54" s="50">
        <v>1031</v>
      </c>
      <c r="C54" s="68">
        <v>0</v>
      </c>
      <c r="D54" s="68">
        <v>0</v>
      </c>
      <c r="E54" s="117">
        <f>F54+G54+H54+I54</f>
        <v>0</v>
      </c>
      <c r="F54" s="125">
        <v>0</v>
      </c>
      <c r="G54" s="69">
        <v>0</v>
      </c>
      <c r="H54" s="69">
        <v>0</v>
      </c>
      <c r="I54" s="69">
        <v>0</v>
      </c>
    </row>
    <row r="55" spans="1:9" s="5" customFormat="1" ht="32.25" x14ac:dyDescent="0.3">
      <c r="A55" s="52" t="s">
        <v>76</v>
      </c>
      <c r="B55" s="50">
        <v>1032</v>
      </c>
      <c r="C55" s="68">
        <v>0</v>
      </c>
      <c r="D55" s="68">
        <v>0</v>
      </c>
      <c r="E55" s="117">
        <f t="shared" ref="E55:E60" si="5">F55+G55+H55+I55</f>
        <v>20000</v>
      </c>
      <c r="F55" s="68">
        <v>5000</v>
      </c>
      <c r="G55" s="68">
        <v>5000</v>
      </c>
      <c r="H55" s="68">
        <v>5000</v>
      </c>
      <c r="I55" s="68">
        <v>5000</v>
      </c>
    </row>
    <row r="56" spans="1:9" s="5" customFormat="1" x14ac:dyDescent="0.3">
      <c r="A56" s="23" t="s">
        <v>11</v>
      </c>
      <c r="B56" s="50">
        <v>1033</v>
      </c>
      <c r="C56" s="68">
        <v>25520</v>
      </c>
      <c r="D56" s="68">
        <v>50000</v>
      </c>
      <c r="E56" s="117">
        <f t="shared" si="5"/>
        <v>23000</v>
      </c>
      <c r="F56" s="68">
        <v>5750</v>
      </c>
      <c r="G56" s="68">
        <v>5750</v>
      </c>
      <c r="H56" s="68">
        <v>5750</v>
      </c>
      <c r="I56" s="68">
        <v>5750</v>
      </c>
    </row>
    <row r="57" spans="1:9" s="5" customFormat="1" x14ac:dyDescent="0.3">
      <c r="A57" s="52" t="s">
        <v>79</v>
      </c>
      <c r="B57" s="50">
        <v>1034</v>
      </c>
      <c r="C57" s="68">
        <v>0</v>
      </c>
      <c r="D57" s="68">
        <v>0</v>
      </c>
      <c r="E57" s="117">
        <f t="shared" si="5"/>
        <v>0</v>
      </c>
      <c r="F57" s="68">
        <v>0</v>
      </c>
      <c r="G57" s="69">
        <v>0</v>
      </c>
      <c r="H57" s="69">
        <v>0</v>
      </c>
      <c r="I57" s="69">
        <v>0</v>
      </c>
    </row>
    <row r="58" spans="1:9" s="5" customFormat="1" x14ac:dyDescent="0.3">
      <c r="A58" s="23" t="s">
        <v>82</v>
      </c>
      <c r="B58" s="50">
        <v>1035</v>
      </c>
      <c r="C58" s="68">
        <v>26750</v>
      </c>
      <c r="D58" s="68">
        <v>27000</v>
      </c>
      <c r="E58" s="116">
        <f t="shared" si="5"/>
        <v>27000</v>
      </c>
      <c r="F58" s="68">
        <v>6750</v>
      </c>
      <c r="G58" s="68">
        <v>6750</v>
      </c>
      <c r="H58" s="68">
        <v>6750</v>
      </c>
      <c r="I58" s="68">
        <v>6750</v>
      </c>
    </row>
    <row r="59" spans="1:9" s="5" customFormat="1" x14ac:dyDescent="0.3">
      <c r="A59" s="21" t="s">
        <v>65</v>
      </c>
      <c r="B59" s="50">
        <v>1036</v>
      </c>
      <c r="C59" s="68">
        <v>0</v>
      </c>
      <c r="D59" s="68">
        <v>0</v>
      </c>
      <c r="E59" s="117">
        <f>SUM(F59:I59)</f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s="5" customFormat="1" x14ac:dyDescent="0.3">
      <c r="A60" s="52" t="s">
        <v>80</v>
      </c>
      <c r="B60" s="50">
        <v>1037</v>
      </c>
      <c r="C60" s="68">
        <v>0</v>
      </c>
      <c r="D60" s="68">
        <v>0</v>
      </c>
      <c r="E60" s="117">
        <f t="shared" si="5"/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s="5" customFormat="1" x14ac:dyDescent="0.3">
      <c r="A61" s="52" t="s">
        <v>86</v>
      </c>
      <c r="B61" s="50">
        <v>1038</v>
      </c>
      <c r="C61" s="68">
        <v>0</v>
      </c>
      <c r="D61" s="68">
        <v>0</v>
      </c>
      <c r="E61" s="117">
        <f t="shared" ref="E61:E62" si="6">F61+G61+H61+I61</f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s="5" customFormat="1" x14ac:dyDescent="0.3">
      <c r="A62" s="52" t="s">
        <v>85</v>
      </c>
      <c r="B62" s="50">
        <v>1039</v>
      </c>
      <c r="C62" s="68">
        <v>2152.81</v>
      </c>
      <c r="D62" s="68">
        <v>2000</v>
      </c>
      <c r="E62" s="116">
        <f t="shared" si="6"/>
        <v>200</v>
      </c>
      <c r="F62" s="68">
        <v>50</v>
      </c>
      <c r="G62" s="68">
        <v>50</v>
      </c>
      <c r="H62" s="68">
        <v>50</v>
      </c>
      <c r="I62" s="68">
        <v>50</v>
      </c>
    </row>
    <row r="63" spans="1:9" s="88" customFormat="1" x14ac:dyDescent="0.3">
      <c r="A63" s="87" t="s">
        <v>136</v>
      </c>
      <c r="B63" s="77"/>
      <c r="C63" s="67">
        <f>C53+C43+C40</f>
        <v>2543068.3899999997</v>
      </c>
      <c r="D63" s="67">
        <f t="shared" ref="D63:I63" si="7">D53+D43+D40</f>
        <v>3118200</v>
      </c>
      <c r="E63" s="116">
        <f t="shared" si="7"/>
        <v>3570200</v>
      </c>
      <c r="F63" s="116">
        <f t="shared" si="7"/>
        <v>898800</v>
      </c>
      <c r="G63" s="116">
        <f t="shared" si="7"/>
        <v>862550</v>
      </c>
      <c r="H63" s="116">
        <f t="shared" si="7"/>
        <v>924550</v>
      </c>
      <c r="I63" s="116">
        <f t="shared" si="7"/>
        <v>884300</v>
      </c>
    </row>
    <row r="64" spans="1:9" s="5" customFormat="1" x14ac:dyDescent="0.3">
      <c r="A64" s="135" t="s">
        <v>83</v>
      </c>
      <c r="B64" s="135"/>
      <c r="C64" s="135"/>
      <c r="D64" s="135"/>
      <c r="E64" s="135"/>
      <c r="F64" s="135"/>
      <c r="G64" s="135"/>
      <c r="H64" s="135"/>
      <c r="I64" s="135"/>
    </row>
    <row r="65" spans="1:9" s="5" customFormat="1" ht="18" customHeight="1" x14ac:dyDescent="0.3">
      <c r="A65" s="21" t="s">
        <v>23</v>
      </c>
      <c r="B65" s="50">
        <v>2010</v>
      </c>
      <c r="C65" s="67">
        <v>1819121.23</v>
      </c>
      <c r="D65" s="116">
        <f>2197520+24550</f>
        <v>2222070</v>
      </c>
      <c r="E65" s="67">
        <f>F65+G65+H65+I65</f>
        <v>2615597.9900000002</v>
      </c>
      <c r="F65" s="68">
        <v>653899.5</v>
      </c>
      <c r="G65" s="68">
        <v>653899.5</v>
      </c>
      <c r="H65" s="68">
        <v>653986.5</v>
      </c>
      <c r="I65" s="68">
        <v>653812.49</v>
      </c>
    </row>
    <row r="66" spans="1:9" s="5" customFormat="1" ht="19.899999999999999" customHeight="1" x14ac:dyDescent="0.3">
      <c r="A66" s="21" t="s">
        <v>24</v>
      </c>
      <c r="B66" s="50">
        <v>2011</v>
      </c>
      <c r="C66" s="67">
        <v>382645.76000000001</v>
      </c>
      <c r="D66" s="116">
        <f>483454.4+5450</f>
        <v>488904.4</v>
      </c>
      <c r="E66" s="67">
        <f>F66+G66+H66+I66</f>
        <v>520826.78</v>
      </c>
      <c r="F66" s="68">
        <v>130206.69</v>
      </c>
      <c r="G66" s="68">
        <v>130206.7</v>
      </c>
      <c r="H66" s="68">
        <v>130206.7</v>
      </c>
      <c r="I66" s="68">
        <v>130206.69</v>
      </c>
    </row>
    <row r="67" spans="1:9" s="5" customFormat="1" ht="18" customHeight="1" x14ac:dyDescent="0.3">
      <c r="A67" s="21" t="s">
        <v>25</v>
      </c>
      <c r="B67" s="50">
        <v>2012</v>
      </c>
      <c r="C67" s="68">
        <v>143833.72</v>
      </c>
      <c r="D67" s="117">
        <f>143725.6+22200</f>
        <v>165925.6</v>
      </c>
      <c r="E67" s="68">
        <f t="shared" ref="E67:E81" si="8">F67+G67+H67+I67</f>
        <v>111700</v>
      </c>
      <c r="F67" s="68">
        <v>29800</v>
      </c>
      <c r="G67" s="69">
        <v>29799.93</v>
      </c>
      <c r="H67" s="69">
        <v>29800</v>
      </c>
      <c r="I67" s="69">
        <v>22300.07</v>
      </c>
    </row>
    <row r="68" spans="1:9" s="25" customFormat="1" ht="18" customHeight="1" x14ac:dyDescent="0.3">
      <c r="A68" s="21" t="s">
        <v>26</v>
      </c>
      <c r="B68" s="50">
        <v>2013</v>
      </c>
      <c r="C68" s="68">
        <f>70501.76+21497.86</f>
        <v>91999.62</v>
      </c>
      <c r="D68" s="117">
        <v>87000</v>
      </c>
      <c r="E68" s="68">
        <f t="shared" si="8"/>
        <v>104999.99</v>
      </c>
      <c r="F68" s="68">
        <v>13328.06</v>
      </c>
      <c r="G68" s="68">
        <v>17331.02</v>
      </c>
      <c r="H68" s="69">
        <v>64340.91</v>
      </c>
      <c r="I68" s="69">
        <v>10000</v>
      </c>
    </row>
    <row r="69" spans="1:9" s="5" customFormat="1" ht="18" customHeight="1" x14ac:dyDescent="0.3">
      <c r="A69" s="21" t="s">
        <v>27</v>
      </c>
      <c r="B69" s="50">
        <v>2014</v>
      </c>
      <c r="C69" s="68">
        <v>0</v>
      </c>
      <c r="D69" s="117">
        <v>0</v>
      </c>
      <c r="E69" s="68">
        <f t="shared" si="8"/>
        <v>0</v>
      </c>
      <c r="F69" s="68">
        <v>0</v>
      </c>
      <c r="G69" s="69">
        <v>0</v>
      </c>
      <c r="H69" s="69">
        <v>0</v>
      </c>
      <c r="I69" s="69">
        <v>0</v>
      </c>
    </row>
    <row r="70" spans="1:9" s="5" customFormat="1" ht="18" customHeight="1" x14ac:dyDescent="0.3">
      <c r="A70" s="21" t="s">
        <v>28</v>
      </c>
      <c r="B70" s="50">
        <v>2015</v>
      </c>
      <c r="C70" s="68">
        <v>38012.71</v>
      </c>
      <c r="D70" s="117">
        <v>32500</v>
      </c>
      <c r="E70" s="68">
        <f t="shared" si="8"/>
        <v>63400</v>
      </c>
      <c r="F70" s="68">
        <v>12975</v>
      </c>
      <c r="G70" s="69">
        <v>11225</v>
      </c>
      <c r="H70" s="69">
        <v>26225</v>
      </c>
      <c r="I70" s="69">
        <v>12975</v>
      </c>
    </row>
    <row r="71" spans="1:9" s="5" customFormat="1" ht="18" customHeight="1" x14ac:dyDescent="0.3">
      <c r="A71" s="21" t="s">
        <v>29</v>
      </c>
      <c r="B71" s="50">
        <v>2016</v>
      </c>
      <c r="C71" s="68">
        <v>0</v>
      </c>
      <c r="D71" s="117">
        <v>0</v>
      </c>
      <c r="E71" s="68">
        <f t="shared" si="8"/>
        <v>605.14</v>
      </c>
      <c r="F71" s="68">
        <v>200</v>
      </c>
      <c r="G71" s="69">
        <v>200</v>
      </c>
      <c r="H71" s="69">
        <v>205.14</v>
      </c>
      <c r="I71" s="69"/>
    </row>
    <row r="72" spans="1:9" s="5" customFormat="1" ht="18" customHeight="1" x14ac:dyDescent="0.3">
      <c r="A72" s="21" t="s">
        <v>137</v>
      </c>
      <c r="B72" s="113">
        <v>2017</v>
      </c>
      <c r="C72" s="67">
        <f>C73+C74+C75+C76</f>
        <v>67455.349999999991</v>
      </c>
      <c r="D72" s="67">
        <f>D73+D74+D75+D76</f>
        <v>117800</v>
      </c>
      <c r="E72" s="67">
        <f>F72+G72+H72+I72</f>
        <v>147570.1</v>
      </c>
      <c r="F72" s="67">
        <f>F73+F74+F75+F76</f>
        <v>57015.75</v>
      </c>
      <c r="G72" s="67">
        <f t="shared" ref="G72:I72" si="9">G73+G74+G75+G76</f>
        <v>18512.849999999999</v>
      </c>
      <c r="H72" s="67">
        <f t="shared" si="9"/>
        <v>18410.75</v>
      </c>
      <c r="I72" s="67">
        <f t="shared" si="9"/>
        <v>53630.75</v>
      </c>
    </row>
    <row r="73" spans="1:9" s="5" customFormat="1" ht="18" customHeight="1" x14ac:dyDescent="0.3">
      <c r="A73" s="21" t="s">
        <v>138</v>
      </c>
      <c r="B73" s="50"/>
      <c r="C73" s="68">
        <v>27066.14</v>
      </c>
      <c r="D73" s="68">
        <v>45000</v>
      </c>
      <c r="E73" s="68">
        <f t="shared" si="8"/>
        <v>61664.1</v>
      </c>
      <c r="F73" s="68">
        <v>13814.25</v>
      </c>
      <c r="G73" s="69">
        <v>12311.35</v>
      </c>
      <c r="H73" s="69">
        <v>15509.25</v>
      </c>
      <c r="I73" s="69">
        <v>20029.25</v>
      </c>
    </row>
    <row r="74" spans="1:9" s="5" customFormat="1" ht="18" customHeight="1" x14ac:dyDescent="0.3">
      <c r="A74" s="21" t="s">
        <v>139</v>
      </c>
      <c r="B74" s="50"/>
      <c r="C74" s="68">
        <v>37531.81</v>
      </c>
      <c r="D74" s="68">
        <v>65800</v>
      </c>
      <c r="E74" s="68">
        <f t="shared" si="8"/>
        <v>83106</v>
      </c>
      <c r="F74" s="68">
        <v>42501.5</v>
      </c>
      <c r="G74" s="69">
        <v>5501.5</v>
      </c>
      <c r="H74" s="69">
        <v>2201.5</v>
      </c>
      <c r="I74" s="69">
        <v>32901.5</v>
      </c>
    </row>
    <row r="75" spans="1:9" s="5" customFormat="1" ht="18" customHeight="1" x14ac:dyDescent="0.3">
      <c r="A75" s="21" t="s">
        <v>140</v>
      </c>
      <c r="B75" s="50"/>
      <c r="C75" s="68">
        <v>1607.4</v>
      </c>
      <c r="D75" s="68">
        <v>2000</v>
      </c>
      <c r="E75" s="68">
        <f t="shared" ref="E75:E76" si="10">F75+G75+H75+I75</f>
        <v>1600</v>
      </c>
      <c r="F75" s="68">
        <v>400</v>
      </c>
      <c r="G75" s="68">
        <v>400</v>
      </c>
      <c r="H75" s="68">
        <v>400</v>
      </c>
      <c r="I75" s="68">
        <v>400</v>
      </c>
    </row>
    <row r="76" spans="1:9" s="5" customFormat="1" ht="18" customHeight="1" x14ac:dyDescent="0.3">
      <c r="A76" s="21" t="s">
        <v>197</v>
      </c>
      <c r="B76" s="50"/>
      <c r="C76" s="68">
        <v>1250</v>
      </c>
      <c r="D76" s="68">
        <v>5000</v>
      </c>
      <c r="E76" s="68">
        <f t="shared" si="10"/>
        <v>1200</v>
      </c>
      <c r="F76" s="68">
        <v>300</v>
      </c>
      <c r="G76" s="68">
        <v>300</v>
      </c>
      <c r="H76" s="68">
        <v>300</v>
      </c>
      <c r="I76" s="68">
        <v>300</v>
      </c>
    </row>
    <row r="77" spans="1:9" s="5" customFormat="1" ht="31.5" x14ac:dyDescent="0.3">
      <c r="A77" s="38" t="s">
        <v>30</v>
      </c>
      <c r="B77" s="50">
        <v>2018</v>
      </c>
      <c r="C77" s="68">
        <v>0</v>
      </c>
      <c r="D77" s="68">
        <v>0</v>
      </c>
      <c r="E77" s="68">
        <f>F77+G77+H77+I77</f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s="5" customFormat="1" x14ac:dyDescent="0.3">
      <c r="A78" s="38" t="s">
        <v>31</v>
      </c>
      <c r="B78" s="50">
        <v>2019</v>
      </c>
      <c r="C78" s="68">
        <v>0</v>
      </c>
      <c r="D78" s="68">
        <v>0</v>
      </c>
      <c r="E78" s="68">
        <f t="shared" si="8"/>
        <v>0</v>
      </c>
      <c r="F78" s="68">
        <v>0</v>
      </c>
      <c r="G78" s="68">
        <v>0</v>
      </c>
      <c r="H78" s="68">
        <v>0</v>
      </c>
      <c r="I78" s="68">
        <v>0</v>
      </c>
    </row>
    <row r="79" spans="1:9" s="5" customFormat="1" x14ac:dyDescent="0.3">
      <c r="A79" s="21" t="s">
        <v>32</v>
      </c>
      <c r="B79" s="50">
        <v>2020</v>
      </c>
      <c r="C79" s="68">
        <v>0</v>
      </c>
      <c r="D79" s="68">
        <v>2000</v>
      </c>
      <c r="E79" s="68">
        <f t="shared" si="8"/>
        <v>1000</v>
      </c>
      <c r="F79" s="68">
        <v>250</v>
      </c>
      <c r="G79" s="68">
        <v>250</v>
      </c>
      <c r="H79" s="68">
        <v>250</v>
      </c>
      <c r="I79" s="68">
        <v>250</v>
      </c>
    </row>
    <row r="80" spans="1:9" s="5" customFormat="1" x14ac:dyDescent="0.3">
      <c r="A80" s="38" t="s">
        <v>142</v>
      </c>
      <c r="B80" s="50">
        <v>2021</v>
      </c>
      <c r="C80" s="68">
        <v>0</v>
      </c>
      <c r="D80" s="68">
        <v>0</v>
      </c>
      <c r="E80" s="68">
        <f t="shared" ref="E80" si="11">F80+G80+H80+I80</f>
        <v>0</v>
      </c>
      <c r="F80" s="68">
        <v>0</v>
      </c>
      <c r="G80" s="68">
        <v>0</v>
      </c>
      <c r="H80" s="68">
        <v>0</v>
      </c>
      <c r="I80" s="68">
        <v>0</v>
      </c>
    </row>
    <row r="81" spans="1:9" s="5" customFormat="1" x14ac:dyDescent="0.3">
      <c r="A81" s="38" t="s">
        <v>141</v>
      </c>
      <c r="B81" s="50">
        <v>2022</v>
      </c>
      <c r="C81" s="68">
        <v>0</v>
      </c>
      <c r="D81" s="68">
        <v>2000</v>
      </c>
      <c r="E81" s="68">
        <f t="shared" si="8"/>
        <v>4500</v>
      </c>
      <c r="F81" s="68">
        <v>1125</v>
      </c>
      <c r="G81" s="68">
        <v>1125</v>
      </c>
      <c r="H81" s="68">
        <v>1125</v>
      </c>
      <c r="I81" s="68">
        <v>1125</v>
      </c>
    </row>
    <row r="82" spans="1:9" s="5" customFormat="1" x14ac:dyDescent="0.3">
      <c r="A82" s="61"/>
      <c r="B82" s="72"/>
      <c r="C82" s="67"/>
      <c r="D82" s="67"/>
      <c r="E82" s="67">
        <f>F82+G82+H82+I82</f>
        <v>0</v>
      </c>
      <c r="F82" s="67"/>
      <c r="G82" s="67"/>
      <c r="H82" s="67"/>
      <c r="I82" s="67"/>
    </row>
    <row r="83" spans="1:9" s="5" customFormat="1" x14ac:dyDescent="0.3">
      <c r="A83" s="61" t="s">
        <v>143</v>
      </c>
      <c r="B83" s="72"/>
      <c r="C83" s="67">
        <f>C65+C66+C67+C68+C69+C70+C71+C72+C77+C78+C79+C80+C81+C82</f>
        <v>2543068.3900000006</v>
      </c>
      <c r="D83" s="67">
        <f>D65+D66+D67+D68+D69+D70+D71+D72+D77+D78+D79+D80+D81+D82</f>
        <v>3118200</v>
      </c>
      <c r="E83" s="67">
        <f>F83+G83+H83+I83</f>
        <v>3570200</v>
      </c>
      <c r="F83" s="67">
        <f>F65+F66+F67+F68+F69+F70+F71+F72+F77+F78+F79+F81+F88+F101</f>
        <v>898800</v>
      </c>
      <c r="G83" s="67">
        <f t="shared" ref="G83:I83" si="12">G65+G66+G67+G68+G69+G70+G71+G72+G77+G78+G79+G81+G88+G101</f>
        <v>862550</v>
      </c>
      <c r="H83" s="67">
        <f t="shared" si="12"/>
        <v>924550</v>
      </c>
      <c r="I83" s="67">
        <f t="shared" si="12"/>
        <v>884299.99999999988</v>
      </c>
    </row>
    <row r="84" spans="1:9" s="5" customFormat="1" x14ac:dyDescent="0.3">
      <c r="A84" s="135" t="s">
        <v>40</v>
      </c>
      <c r="B84" s="135"/>
      <c r="C84" s="135"/>
      <c r="D84" s="135"/>
      <c r="E84" s="135"/>
      <c r="F84" s="135"/>
      <c r="G84" s="135"/>
      <c r="H84" s="135"/>
      <c r="I84" s="135"/>
    </row>
    <row r="85" spans="1:9" s="5" customFormat="1" x14ac:dyDescent="0.3">
      <c r="A85" s="48" t="s">
        <v>70</v>
      </c>
      <c r="B85" s="112">
        <v>3010</v>
      </c>
      <c r="C85" s="73">
        <f>C86+C87</f>
        <v>0</v>
      </c>
      <c r="D85" s="73">
        <f>D86+D87</f>
        <v>0</v>
      </c>
      <c r="E85" s="73">
        <f>F85+G85+H85+I85</f>
        <v>0</v>
      </c>
      <c r="F85" s="73">
        <f>F86+F87</f>
        <v>0</v>
      </c>
      <c r="G85" s="73">
        <f t="shared" ref="G85:I85" si="13">G86+G87</f>
        <v>0</v>
      </c>
      <c r="H85" s="73">
        <f t="shared" si="13"/>
        <v>0</v>
      </c>
      <c r="I85" s="73">
        <f t="shared" si="13"/>
        <v>0</v>
      </c>
    </row>
    <row r="86" spans="1:9" s="5" customFormat="1" x14ac:dyDescent="0.3">
      <c r="A86" s="38" t="s">
        <v>144</v>
      </c>
      <c r="B86" s="50">
        <v>3011</v>
      </c>
      <c r="C86" s="73">
        <v>0</v>
      </c>
      <c r="D86" s="73">
        <v>0</v>
      </c>
      <c r="E86" s="73">
        <f>F86+G86+H86+I86</f>
        <v>0</v>
      </c>
      <c r="F86" s="73">
        <v>0</v>
      </c>
      <c r="G86" s="76">
        <v>0</v>
      </c>
      <c r="H86" s="76">
        <v>0</v>
      </c>
      <c r="I86" s="76">
        <v>0</v>
      </c>
    </row>
    <row r="87" spans="1:9" s="5" customFormat="1" x14ac:dyDescent="0.3">
      <c r="A87" s="38" t="s">
        <v>72</v>
      </c>
      <c r="B87" s="50">
        <v>3012</v>
      </c>
      <c r="C87" s="73">
        <v>0</v>
      </c>
      <c r="D87" s="73">
        <v>0</v>
      </c>
      <c r="E87" s="73">
        <f>F87+G87+H87+I87</f>
        <v>0</v>
      </c>
      <c r="F87" s="73">
        <v>0</v>
      </c>
      <c r="G87" s="76">
        <v>0</v>
      </c>
      <c r="H87" s="76">
        <v>0</v>
      </c>
      <c r="I87" s="76">
        <v>0</v>
      </c>
    </row>
    <row r="88" spans="1:9" s="5" customFormat="1" x14ac:dyDescent="0.3">
      <c r="A88" s="48" t="s">
        <v>71</v>
      </c>
      <c r="B88" s="112">
        <v>3020</v>
      </c>
      <c r="C88" s="73">
        <f>C89+C90+C91+C92+C93+C94</f>
        <v>941540</v>
      </c>
      <c r="D88" s="73">
        <f>D89+D90+D91+D92+D93+D94</f>
        <v>1007800</v>
      </c>
      <c r="E88" s="73">
        <f>F88+G88+H88+I88</f>
        <v>0</v>
      </c>
      <c r="F88" s="73">
        <f>F89+F90+F91+F92+F93+F94</f>
        <v>0</v>
      </c>
      <c r="G88" s="73">
        <f>G89+G90+G91+G92+G93+G94</f>
        <v>0</v>
      </c>
      <c r="H88" s="73">
        <f>H89+H90+H91+H92+H93+H94</f>
        <v>0</v>
      </c>
      <c r="I88" s="73">
        <f>I89+I90+I91+I92+I93+I94</f>
        <v>0</v>
      </c>
    </row>
    <row r="89" spans="1:9" s="5" customFormat="1" x14ac:dyDescent="0.3">
      <c r="A89" s="21" t="s">
        <v>41</v>
      </c>
      <c r="B89" s="50">
        <v>3021</v>
      </c>
      <c r="C89" s="22">
        <v>0</v>
      </c>
      <c r="D89" s="22">
        <v>0</v>
      </c>
      <c r="E89" s="73">
        <f t="shared" ref="E89:E94" si="14">F89+G89+H89+I89</f>
        <v>0</v>
      </c>
      <c r="F89" s="22">
        <v>0</v>
      </c>
      <c r="G89" s="22">
        <v>0</v>
      </c>
      <c r="H89" s="22">
        <v>0</v>
      </c>
      <c r="I89" s="22">
        <v>0</v>
      </c>
    </row>
    <row r="90" spans="1:9" s="5" customFormat="1" x14ac:dyDescent="0.3">
      <c r="A90" s="21" t="s">
        <v>42</v>
      </c>
      <c r="B90" s="50">
        <v>3022</v>
      </c>
      <c r="C90" s="22">
        <v>941540</v>
      </c>
      <c r="D90" s="22">
        <v>1007800</v>
      </c>
      <c r="E90" s="73">
        <f t="shared" si="14"/>
        <v>0</v>
      </c>
      <c r="F90" s="22">
        <v>0</v>
      </c>
      <c r="G90" s="22">
        <v>0</v>
      </c>
      <c r="H90" s="22">
        <v>0</v>
      </c>
      <c r="I90" s="22">
        <v>0</v>
      </c>
    </row>
    <row r="91" spans="1:9" s="5" customFormat="1" x14ac:dyDescent="0.3">
      <c r="A91" s="21" t="s">
        <v>43</v>
      </c>
      <c r="B91" s="50">
        <v>3023</v>
      </c>
      <c r="C91" s="22">
        <v>0</v>
      </c>
      <c r="D91" s="22">
        <v>0</v>
      </c>
      <c r="E91" s="73">
        <f t="shared" si="14"/>
        <v>0</v>
      </c>
      <c r="F91" s="22">
        <v>0</v>
      </c>
      <c r="G91" s="22">
        <v>0</v>
      </c>
      <c r="H91" s="22">
        <v>0</v>
      </c>
      <c r="I91" s="22">
        <v>0</v>
      </c>
    </row>
    <row r="92" spans="1:9" s="5" customFormat="1" x14ac:dyDescent="0.3">
      <c r="A92" s="21" t="s">
        <v>44</v>
      </c>
      <c r="B92" s="50">
        <v>3024</v>
      </c>
      <c r="C92" s="22">
        <v>0</v>
      </c>
      <c r="D92" s="22">
        <v>0</v>
      </c>
      <c r="E92" s="73">
        <f t="shared" si="14"/>
        <v>0</v>
      </c>
      <c r="F92" s="22">
        <v>0</v>
      </c>
      <c r="G92" s="22">
        <v>0</v>
      </c>
      <c r="H92" s="22">
        <v>0</v>
      </c>
      <c r="I92" s="22">
        <v>0</v>
      </c>
    </row>
    <row r="93" spans="1:9" s="5" customFormat="1" ht="31.5" x14ac:dyDescent="0.3">
      <c r="A93" s="21" t="s">
        <v>45</v>
      </c>
      <c r="B93" s="50">
        <v>3025</v>
      </c>
      <c r="C93" s="22">
        <v>0</v>
      </c>
      <c r="D93" s="22">
        <v>0</v>
      </c>
      <c r="E93" s="73">
        <f t="shared" si="14"/>
        <v>0</v>
      </c>
      <c r="F93" s="22">
        <v>0</v>
      </c>
      <c r="G93" s="22">
        <v>0</v>
      </c>
      <c r="H93" s="22">
        <v>0</v>
      </c>
      <c r="I93" s="22">
        <v>0</v>
      </c>
    </row>
    <row r="94" spans="1:9" s="5" customFormat="1" ht="17.45" customHeight="1" x14ac:dyDescent="0.3">
      <c r="A94" s="21" t="s">
        <v>12</v>
      </c>
      <c r="B94" s="50">
        <v>3026</v>
      </c>
      <c r="C94" s="73">
        <v>0</v>
      </c>
      <c r="D94" s="73">
        <v>0</v>
      </c>
      <c r="E94" s="73">
        <f t="shared" si="14"/>
        <v>0</v>
      </c>
      <c r="F94" s="22">
        <v>0</v>
      </c>
      <c r="G94" s="22">
        <v>0</v>
      </c>
      <c r="H94" s="22">
        <v>0</v>
      </c>
      <c r="I94" s="22">
        <v>0</v>
      </c>
    </row>
    <row r="95" spans="1:9" s="5" customFormat="1" ht="16.899999999999999" customHeight="1" x14ac:dyDescent="0.3">
      <c r="A95" s="135" t="s">
        <v>47</v>
      </c>
      <c r="B95" s="135"/>
      <c r="C95" s="135"/>
      <c r="D95" s="135"/>
      <c r="E95" s="135"/>
      <c r="F95" s="135"/>
      <c r="G95" s="135"/>
      <c r="H95" s="135"/>
      <c r="I95" s="135"/>
    </row>
    <row r="96" spans="1:9" s="5" customFormat="1" ht="16.899999999999999" customHeight="1" x14ac:dyDescent="0.3">
      <c r="A96" s="61" t="s">
        <v>48</v>
      </c>
      <c r="B96" s="72">
        <v>4010</v>
      </c>
      <c r="C96" s="73">
        <f>C97+C98+C99+C100</f>
        <v>0</v>
      </c>
      <c r="D96" s="73">
        <f>D97+D98+D99+D100</f>
        <v>0</v>
      </c>
      <c r="E96" s="73">
        <f>F96+G96+H96+I96</f>
        <v>0</v>
      </c>
      <c r="F96" s="73">
        <f>F97+F98+F99+F100</f>
        <v>0</v>
      </c>
      <c r="G96" s="73">
        <f>G97+G98+G99+G100</f>
        <v>0</v>
      </c>
      <c r="H96" s="73">
        <f>H97+H98+H99+H100</f>
        <v>0</v>
      </c>
      <c r="I96" s="73">
        <f>I97+I98+I99+I100</f>
        <v>0</v>
      </c>
    </row>
    <row r="97" spans="1:9" s="5" customFormat="1" ht="16.899999999999999" customHeight="1" x14ac:dyDescent="0.3">
      <c r="A97" s="21" t="s">
        <v>49</v>
      </c>
      <c r="B97" s="50">
        <v>4011</v>
      </c>
      <c r="C97" s="22">
        <v>0</v>
      </c>
      <c r="D97" s="22">
        <v>0</v>
      </c>
      <c r="E97" s="73">
        <f t="shared" ref="E97:E104" si="15">F97+G97+H97+I97</f>
        <v>0</v>
      </c>
      <c r="F97" s="22">
        <v>0</v>
      </c>
      <c r="G97" s="22">
        <v>0</v>
      </c>
      <c r="H97" s="22">
        <v>0</v>
      </c>
      <c r="I97" s="22">
        <v>0</v>
      </c>
    </row>
    <row r="98" spans="1:9" s="5" customFormat="1" ht="16.899999999999999" customHeight="1" x14ac:dyDescent="0.3">
      <c r="A98" s="21" t="s">
        <v>50</v>
      </c>
      <c r="B98" s="50">
        <v>4012</v>
      </c>
      <c r="C98" s="22">
        <v>0</v>
      </c>
      <c r="D98" s="22">
        <v>0</v>
      </c>
      <c r="E98" s="73">
        <f t="shared" si="15"/>
        <v>0</v>
      </c>
      <c r="F98" s="22">
        <v>0</v>
      </c>
      <c r="G98" s="22">
        <v>0</v>
      </c>
      <c r="H98" s="22">
        <v>0</v>
      </c>
      <c r="I98" s="22">
        <v>0</v>
      </c>
    </row>
    <row r="99" spans="1:9" s="5" customFormat="1" ht="16.899999999999999" customHeight="1" x14ac:dyDescent="0.3">
      <c r="A99" s="21" t="s">
        <v>51</v>
      </c>
      <c r="B99" s="50">
        <v>4013</v>
      </c>
      <c r="C99" s="22">
        <v>0</v>
      </c>
      <c r="D99" s="22">
        <v>0</v>
      </c>
      <c r="E99" s="73">
        <f t="shared" si="15"/>
        <v>0</v>
      </c>
      <c r="F99" s="22">
        <v>0</v>
      </c>
      <c r="G99" s="22">
        <v>0</v>
      </c>
      <c r="H99" s="22">
        <v>0</v>
      </c>
      <c r="I99" s="22">
        <v>0</v>
      </c>
    </row>
    <row r="100" spans="1:9" s="5" customFormat="1" ht="16.899999999999999" customHeight="1" x14ac:dyDescent="0.3">
      <c r="A100" s="21" t="s">
        <v>52</v>
      </c>
      <c r="B100" s="50">
        <v>4020</v>
      </c>
      <c r="C100" s="22"/>
      <c r="D100" s="22"/>
      <c r="E100" s="73">
        <f t="shared" si="15"/>
        <v>0</v>
      </c>
      <c r="F100" s="22"/>
      <c r="G100" s="20"/>
      <c r="H100" s="20"/>
      <c r="I100" s="20"/>
    </row>
    <row r="101" spans="1:9" s="5" customFormat="1" x14ac:dyDescent="0.3">
      <c r="A101" s="61" t="s">
        <v>53</v>
      </c>
      <c r="B101" s="72">
        <v>4030</v>
      </c>
      <c r="C101" s="73">
        <f>C102+C103+C104+C105</f>
        <v>0</v>
      </c>
      <c r="D101" s="73">
        <f>D102+D103+D104+D105</f>
        <v>0</v>
      </c>
      <c r="E101" s="73">
        <f>F101+G101+H101+I101</f>
        <v>0</v>
      </c>
      <c r="F101" s="73">
        <f>F102+F103+F104+F105</f>
        <v>0</v>
      </c>
      <c r="G101" s="73">
        <f>G102+G103+G104+G105</f>
        <v>0</v>
      </c>
      <c r="H101" s="73">
        <f>H102+H103+H104+H105</f>
        <v>0</v>
      </c>
      <c r="I101" s="73">
        <f>I102+I103+I104+I105</f>
        <v>0</v>
      </c>
    </row>
    <row r="102" spans="1:9" s="5" customFormat="1" x14ac:dyDescent="0.3">
      <c r="A102" s="21" t="s">
        <v>49</v>
      </c>
      <c r="B102" s="50">
        <v>4031</v>
      </c>
      <c r="C102" s="22">
        <v>0</v>
      </c>
      <c r="D102" s="22">
        <v>0</v>
      </c>
      <c r="E102" s="73">
        <f t="shared" si="15"/>
        <v>0</v>
      </c>
      <c r="F102" s="22">
        <v>0</v>
      </c>
      <c r="G102" s="22">
        <v>0</v>
      </c>
      <c r="H102" s="22">
        <v>0</v>
      </c>
      <c r="I102" s="22">
        <v>0</v>
      </c>
    </row>
    <row r="103" spans="1:9" s="5" customFormat="1" x14ac:dyDescent="0.3">
      <c r="A103" s="21" t="s">
        <v>50</v>
      </c>
      <c r="B103" s="50">
        <v>4032</v>
      </c>
      <c r="C103" s="22">
        <v>0</v>
      </c>
      <c r="D103" s="22">
        <v>0</v>
      </c>
      <c r="E103" s="73">
        <f t="shared" si="15"/>
        <v>0</v>
      </c>
      <c r="F103" s="22">
        <v>0</v>
      </c>
      <c r="G103" s="22">
        <v>0</v>
      </c>
      <c r="H103" s="22">
        <v>0</v>
      </c>
      <c r="I103" s="22">
        <v>0</v>
      </c>
    </row>
    <row r="104" spans="1:9" s="5" customFormat="1" x14ac:dyDescent="0.3">
      <c r="A104" s="21" t="s">
        <v>51</v>
      </c>
      <c r="B104" s="50">
        <v>4033</v>
      </c>
      <c r="C104" s="22">
        <v>0</v>
      </c>
      <c r="D104" s="22">
        <v>0</v>
      </c>
      <c r="E104" s="58">
        <f t="shared" si="15"/>
        <v>0</v>
      </c>
      <c r="F104" s="22">
        <v>0</v>
      </c>
      <c r="G104" s="22">
        <v>0</v>
      </c>
      <c r="H104" s="22">
        <v>0</v>
      </c>
      <c r="I104" s="22">
        <v>0</v>
      </c>
    </row>
    <row r="105" spans="1:9" s="5" customFormat="1" x14ac:dyDescent="0.3">
      <c r="A105" s="38" t="s">
        <v>54</v>
      </c>
      <c r="B105" s="50">
        <v>4040</v>
      </c>
      <c r="C105" s="22">
        <v>0</v>
      </c>
      <c r="D105" s="22">
        <v>0</v>
      </c>
      <c r="E105" s="58">
        <f>F105+G105+H105+I105</f>
        <v>0</v>
      </c>
      <c r="F105" s="22">
        <v>0</v>
      </c>
      <c r="G105" s="22">
        <v>0</v>
      </c>
      <c r="H105" s="22">
        <v>0</v>
      </c>
      <c r="I105" s="22">
        <v>0</v>
      </c>
    </row>
    <row r="106" spans="1:9" s="5" customFormat="1" x14ac:dyDescent="0.3">
      <c r="A106" s="135" t="s">
        <v>73</v>
      </c>
      <c r="B106" s="135"/>
      <c r="C106" s="135"/>
      <c r="D106" s="135"/>
      <c r="E106" s="135"/>
      <c r="F106" s="135"/>
      <c r="G106" s="135"/>
      <c r="H106" s="135"/>
      <c r="I106" s="135"/>
    </row>
    <row r="107" spans="1:9" s="5" customFormat="1" x14ac:dyDescent="0.3">
      <c r="A107" s="62" t="s">
        <v>67</v>
      </c>
      <c r="B107" s="57">
        <v>5010</v>
      </c>
      <c r="C107" s="58">
        <f>C63-C83</f>
        <v>0</v>
      </c>
      <c r="D107" s="76">
        <f>D63-D83</f>
        <v>0</v>
      </c>
      <c r="E107" s="58">
        <f>F107+G107+H107+I107</f>
        <v>0</v>
      </c>
      <c r="F107" s="58">
        <f>F63-F83</f>
        <v>0</v>
      </c>
      <c r="G107" s="76">
        <f t="shared" ref="G107:I107" si="16">G63-G83</f>
        <v>0</v>
      </c>
      <c r="H107" s="76">
        <f>H63-H83</f>
        <v>0</v>
      </c>
      <c r="I107" s="76">
        <f t="shared" si="16"/>
        <v>0</v>
      </c>
    </row>
    <row r="108" spans="1:9" s="5" customFormat="1" x14ac:dyDescent="0.3">
      <c r="A108" s="63" t="s">
        <v>68</v>
      </c>
      <c r="B108" s="50">
        <v>5011</v>
      </c>
      <c r="C108" s="58">
        <f>C107-C109</f>
        <v>0</v>
      </c>
      <c r="D108" s="58">
        <f>D107-D109</f>
        <v>0</v>
      </c>
      <c r="E108" s="58">
        <f>F108+G108+H108+I108</f>
        <v>0</v>
      </c>
      <c r="F108" s="58">
        <f>F107-F109</f>
        <v>0</v>
      </c>
      <c r="G108" s="58">
        <f>G107-G109</f>
        <v>0</v>
      </c>
      <c r="H108" s="58">
        <f>H107-H109</f>
        <v>0</v>
      </c>
      <c r="I108" s="58">
        <f>I107-I109</f>
        <v>0</v>
      </c>
    </row>
    <row r="109" spans="1:9" s="5" customFormat="1" x14ac:dyDescent="0.3">
      <c r="A109" s="63" t="s">
        <v>69</v>
      </c>
      <c r="B109" s="50">
        <v>5012</v>
      </c>
      <c r="C109" s="58">
        <v>0</v>
      </c>
      <c r="D109" s="58">
        <v>0</v>
      </c>
      <c r="E109" s="58">
        <f>F109+G109+H109+I109</f>
        <v>0</v>
      </c>
      <c r="F109" s="58">
        <v>0</v>
      </c>
      <c r="G109" s="39">
        <v>0</v>
      </c>
      <c r="H109" s="39">
        <v>0</v>
      </c>
      <c r="I109" s="39">
        <v>0</v>
      </c>
    </row>
    <row r="110" spans="1:9" s="5" customFormat="1" x14ac:dyDescent="0.3">
      <c r="A110" s="135" t="s">
        <v>74</v>
      </c>
      <c r="B110" s="135"/>
      <c r="C110" s="135"/>
      <c r="D110" s="135"/>
      <c r="E110" s="135"/>
      <c r="F110" s="135"/>
      <c r="G110" s="135"/>
      <c r="H110" s="135"/>
      <c r="I110" s="135"/>
    </row>
    <row r="111" spans="1:9" s="5" customFormat="1" x14ac:dyDescent="0.3">
      <c r="A111" s="48" t="s">
        <v>39</v>
      </c>
      <c r="B111" s="57">
        <v>6010</v>
      </c>
      <c r="C111" s="76">
        <f>C112+C113+C114+C115+C116+C117</f>
        <v>741832.39984999993</v>
      </c>
      <c r="D111" s="65">
        <f>D112+D113+D114+D115+D116+D117</f>
        <v>926708.05</v>
      </c>
      <c r="E111" s="58">
        <f t="shared" ref="E111:E116" si="17">F111+G111+H111+I111</f>
        <v>1035368.38805</v>
      </c>
      <c r="F111" s="71">
        <f>F112+F113+F114+F115+F116+F117</f>
        <v>258842.0925</v>
      </c>
      <c r="G111" s="71">
        <f>G112+G113+G114+G115+G116+G117</f>
        <v>258842.10249999998</v>
      </c>
      <c r="H111" s="71">
        <f>H112+H113+H114+H115+H116+H117</f>
        <v>258859.0675</v>
      </c>
      <c r="I111" s="71">
        <f>I112+I113+I114+I115+I116+I117</f>
        <v>258825.12555</v>
      </c>
    </row>
    <row r="112" spans="1:9" s="5" customFormat="1" x14ac:dyDescent="0.3">
      <c r="A112" s="24" t="s">
        <v>33</v>
      </c>
      <c r="B112" s="50">
        <v>6011</v>
      </c>
      <c r="C112" s="22">
        <v>4458</v>
      </c>
      <c r="D112" s="22">
        <v>4500</v>
      </c>
      <c r="E112" s="22">
        <f>SUM(F112:I112)</f>
        <v>4500</v>
      </c>
      <c r="F112" s="22">
        <v>1125</v>
      </c>
      <c r="G112" s="22">
        <v>1125</v>
      </c>
      <c r="H112" s="22">
        <v>1125</v>
      </c>
      <c r="I112" s="22">
        <v>1125</v>
      </c>
    </row>
    <row r="113" spans="1:9" s="5" customFormat="1" x14ac:dyDescent="0.3">
      <c r="A113" s="24" t="s">
        <v>34</v>
      </c>
      <c r="B113" s="50">
        <v>6012</v>
      </c>
      <c r="C113" s="22">
        <f>C65*0.015</f>
        <v>27286.818449999999</v>
      </c>
      <c r="D113" s="22">
        <f>D65*0.015</f>
        <v>33331.049999999996</v>
      </c>
      <c r="E113" s="22">
        <f t="shared" si="17"/>
        <v>39233.969850000001</v>
      </c>
      <c r="F113" s="22">
        <f>F65*0.015</f>
        <v>9808.4925000000003</v>
      </c>
      <c r="G113" s="22">
        <f>G65*0.015</f>
        <v>9808.4925000000003</v>
      </c>
      <c r="H113" s="22">
        <f t="shared" ref="H113:I113" si="18">H65*0.015</f>
        <v>9809.7974999999988</v>
      </c>
      <c r="I113" s="22">
        <f t="shared" si="18"/>
        <v>9807.1873500000002</v>
      </c>
    </row>
    <row r="114" spans="1:9" s="5" customFormat="1" x14ac:dyDescent="0.3">
      <c r="A114" s="24" t="s">
        <v>35</v>
      </c>
      <c r="B114" s="50">
        <v>6013</v>
      </c>
      <c r="C114" s="22">
        <v>0</v>
      </c>
      <c r="D114" s="22">
        <v>0</v>
      </c>
      <c r="E114" s="22">
        <f t="shared" si="17"/>
        <v>0</v>
      </c>
      <c r="F114" s="22">
        <v>0</v>
      </c>
      <c r="G114" s="22">
        <v>0</v>
      </c>
      <c r="H114" s="22">
        <v>0</v>
      </c>
      <c r="I114" s="22">
        <v>0</v>
      </c>
    </row>
    <row r="115" spans="1:9" s="5" customFormat="1" x14ac:dyDescent="0.3">
      <c r="A115" s="24" t="s">
        <v>36</v>
      </c>
      <c r="B115" s="50">
        <v>6014</v>
      </c>
      <c r="C115" s="22">
        <f>C65*0.18</f>
        <v>327441.82139999996</v>
      </c>
      <c r="D115" s="22">
        <f>D65*0.18</f>
        <v>399972.6</v>
      </c>
      <c r="E115" s="22">
        <f t="shared" si="17"/>
        <v>470807.63819999993</v>
      </c>
      <c r="F115" s="22">
        <f>F65*0.18</f>
        <v>117701.90999999999</v>
      </c>
      <c r="G115" s="22">
        <f t="shared" ref="G115:I115" si="19">G65*0.18</f>
        <v>117701.90999999999</v>
      </c>
      <c r="H115" s="22">
        <f t="shared" si="19"/>
        <v>117717.56999999999</v>
      </c>
      <c r="I115" s="22">
        <f t="shared" si="19"/>
        <v>117686.24819999999</v>
      </c>
    </row>
    <row r="116" spans="1:9" s="5" customFormat="1" x14ac:dyDescent="0.3">
      <c r="A116" s="21" t="s">
        <v>37</v>
      </c>
      <c r="B116" s="50">
        <v>6015</v>
      </c>
      <c r="C116" s="22">
        <v>382645.76000000001</v>
      </c>
      <c r="D116" s="22">
        <f>D66</f>
        <v>488904.4</v>
      </c>
      <c r="E116" s="22">
        <f t="shared" si="17"/>
        <v>520826.78</v>
      </c>
      <c r="F116" s="22">
        <f>F66</f>
        <v>130206.69</v>
      </c>
      <c r="G116" s="22">
        <f t="shared" ref="G116:I116" si="20">G66</f>
        <v>130206.7</v>
      </c>
      <c r="H116" s="22">
        <f t="shared" si="20"/>
        <v>130206.7</v>
      </c>
      <c r="I116" s="22">
        <f t="shared" si="20"/>
        <v>130206.69</v>
      </c>
    </row>
    <row r="117" spans="1:9" s="5" customFormat="1" x14ac:dyDescent="0.3">
      <c r="A117" s="24" t="s">
        <v>38</v>
      </c>
      <c r="B117" s="50">
        <v>6016</v>
      </c>
      <c r="C117" s="22"/>
      <c r="D117" s="22">
        <v>0</v>
      </c>
      <c r="E117" s="22">
        <f>F117+G117+H117+I117</f>
        <v>0</v>
      </c>
      <c r="F117" s="22"/>
      <c r="G117" s="20"/>
      <c r="H117" s="20"/>
      <c r="I117" s="20"/>
    </row>
    <row r="118" spans="1:9" ht="22.15" customHeight="1" x14ac:dyDescent="0.3">
      <c r="A118" s="135" t="s">
        <v>75</v>
      </c>
      <c r="B118" s="135"/>
      <c r="C118" s="135"/>
      <c r="D118" s="135"/>
      <c r="E118" s="135"/>
      <c r="F118" s="135"/>
      <c r="G118" s="135"/>
      <c r="H118" s="135"/>
      <c r="I118" s="135"/>
    </row>
    <row r="119" spans="1:9" x14ac:dyDescent="0.3">
      <c r="A119" s="38" t="s">
        <v>60</v>
      </c>
      <c r="B119" s="50">
        <v>7010</v>
      </c>
      <c r="C119" s="64">
        <v>19</v>
      </c>
      <c r="D119" s="64">
        <v>20</v>
      </c>
      <c r="E119" s="64">
        <v>20</v>
      </c>
      <c r="F119" s="64"/>
      <c r="G119" s="64"/>
      <c r="H119" s="64"/>
      <c r="I119" s="64"/>
    </row>
    <row r="120" spans="1:9" x14ac:dyDescent="0.3">
      <c r="A120" s="38" t="s">
        <v>93</v>
      </c>
      <c r="B120" s="50"/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</row>
    <row r="121" spans="1:9" s="25" customFormat="1" x14ac:dyDescent="0.3">
      <c r="A121" s="38" t="s">
        <v>46</v>
      </c>
      <c r="B121" s="50">
        <v>7011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</row>
    <row r="122" spans="1:9" x14ac:dyDescent="0.3">
      <c r="A122" s="38" t="s">
        <v>61</v>
      </c>
      <c r="B122" s="50">
        <v>7012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</row>
    <row r="123" spans="1:9" x14ac:dyDescent="0.3">
      <c r="A123" s="38" t="s">
        <v>62</v>
      </c>
      <c r="B123" s="50">
        <v>7013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</row>
    <row r="124" spans="1:9" x14ac:dyDescent="0.3">
      <c r="A124" s="38" t="s">
        <v>63</v>
      </c>
      <c r="B124" s="50">
        <v>7016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</row>
    <row r="125" spans="1:9" s="45" customFormat="1" x14ac:dyDescent="0.3">
      <c r="A125" s="38" t="s">
        <v>64</v>
      </c>
      <c r="B125" s="49">
        <v>7020</v>
      </c>
      <c r="C125" s="19">
        <v>0</v>
      </c>
      <c r="D125" s="19">
        <v>0</v>
      </c>
      <c r="E125" s="19">
        <v>0</v>
      </c>
      <c r="F125" s="56">
        <v>0</v>
      </c>
      <c r="G125" s="76">
        <v>0</v>
      </c>
      <c r="H125" s="76">
        <v>0</v>
      </c>
      <c r="I125" s="76">
        <v>0</v>
      </c>
    </row>
    <row r="126" spans="1:9" x14ac:dyDescent="0.3">
      <c r="A126" s="40"/>
      <c r="B126" s="36"/>
      <c r="C126" s="37"/>
      <c r="D126" s="37"/>
      <c r="E126" s="37"/>
      <c r="F126" s="37"/>
      <c r="G126" s="41"/>
      <c r="H126" s="41"/>
      <c r="I126" s="41"/>
    </row>
    <row r="127" spans="1:9" x14ac:dyDescent="0.3">
      <c r="A127" s="26" t="s">
        <v>13</v>
      </c>
      <c r="B127" s="27"/>
      <c r="C127" s="28"/>
      <c r="D127" s="29"/>
      <c r="E127" s="133" t="s">
        <v>208</v>
      </c>
      <c r="F127" s="133"/>
      <c r="G127" s="30"/>
      <c r="H127" s="31"/>
      <c r="I127" s="31"/>
    </row>
    <row r="128" spans="1:9" x14ac:dyDescent="0.3">
      <c r="A128" s="32"/>
      <c r="B128" s="33"/>
      <c r="C128" s="34" t="s">
        <v>14</v>
      </c>
      <c r="D128" s="129" t="s">
        <v>15</v>
      </c>
      <c r="E128" s="129"/>
      <c r="F128" s="129"/>
    </row>
    <row r="129" spans="1:8" x14ac:dyDescent="0.3">
      <c r="A129" s="32" t="s">
        <v>94</v>
      </c>
      <c r="B129" s="33"/>
      <c r="C129" s="35"/>
      <c r="D129" s="33"/>
      <c r="E129" s="134" t="s">
        <v>209</v>
      </c>
      <c r="F129" s="134"/>
    </row>
    <row r="130" spans="1:8" ht="13.9" customHeight="1" x14ac:dyDescent="0.3">
      <c r="A130" s="32"/>
      <c r="B130" s="33"/>
      <c r="C130" s="34" t="s">
        <v>14</v>
      </c>
      <c r="D130" s="129" t="s">
        <v>15</v>
      </c>
      <c r="E130" s="129"/>
      <c r="F130" s="129"/>
    </row>
    <row r="131" spans="1:8" ht="13.9" customHeight="1" x14ac:dyDescent="0.3"/>
    <row r="132" spans="1:8" ht="13.9" customHeight="1" x14ac:dyDescent="0.3"/>
    <row r="133" spans="1:8" x14ac:dyDescent="0.3">
      <c r="A133" s="1"/>
      <c r="B133" s="1"/>
      <c r="C133" s="2"/>
      <c r="D133" s="2"/>
      <c r="E133" s="2"/>
      <c r="F133" s="2"/>
      <c r="G133" s="2"/>
      <c r="H133" s="2"/>
    </row>
    <row r="134" spans="1:8" x14ac:dyDescent="0.3">
      <c r="A134" s="1"/>
      <c r="B134" s="1"/>
      <c r="C134" s="2"/>
      <c r="D134" s="2"/>
      <c r="E134" s="2"/>
      <c r="F134" s="2"/>
      <c r="G134" s="2"/>
      <c r="H134" s="2"/>
    </row>
    <row r="135" spans="1:8" x14ac:dyDescent="0.3">
      <c r="A135" s="1"/>
      <c r="B135" s="1"/>
      <c r="C135" s="2"/>
      <c r="D135" s="2"/>
      <c r="E135" s="2"/>
      <c r="F135" s="2"/>
      <c r="G135" s="2"/>
      <c r="H135" s="2"/>
    </row>
    <row r="136" spans="1:8" x14ac:dyDescent="0.3">
      <c r="A136" s="1"/>
      <c r="B136" s="1"/>
      <c r="C136" s="2"/>
      <c r="D136" s="2"/>
      <c r="E136" s="2"/>
      <c r="F136" s="2"/>
      <c r="G136" s="2"/>
      <c r="H136" s="2"/>
    </row>
    <row r="137" spans="1:8" x14ac:dyDescent="0.3">
      <c r="A137" s="1"/>
      <c r="B137" s="1"/>
      <c r="C137" s="2"/>
      <c r="D137" s="2"/>
      <c r="E137" s="2"/>
      <c r="F137" s="2"/>
      <c r="G137" s="2"/>
      <c r="H137" s="2"/>
    </row>
    <row r="138" spans="1:8" x14ac:dyDescent="0.3">
      <c r="A138" s="1"/>
      <c r="B138" s="1"/>
      <c r="C138" s="2"/>
      <c r="D138" s="2"/>
      <c r="E138" s="2"/>
      <c r="F138" s="2"/>
      <c r="G138" s="2"/>
      <c r="H138" s="2"/>
    </row>
  </sheetData>
  <mergeCells count="44">
    <mergeCell ref="G14:I14"/>
    <mergeCell ref="H15:I15"/>
    <mergeCell ref="C17:G17"/>
    <mergeCell ref="C18:G18"/>
    <mergeCell ref="C19:G19"/>
    <mergeCell ref="C16:G16"/>
    <mergeCell ref="C24:G24"/>
    <mergeCell ref="C25:G25"/>
    <mergeCell ref="C28:G28"/>
    <mergeCell ref="C26:G26"/>
    <mergeCell ref="C27:G27"/>
    <mergeCell ref="C21:G21"/>
    <mergeCell ref="C22:G22"/>
    <mergeCell ref="C23:D23"/>
    <mergeCell ref="E23:G23"/>
    <mergeCell ref="C20:G20"/>
    <mergeCell ref="F35:I35"/>
    <mergeCell ref="D5:I5"/>
    <mergeCell ref="D4:I4"/>
    <mergeCell ref="D2:I2"/>
    <mergeCell ref="A32:I32"/>
    <mergeCell ref="D7:I7"/>
    <mergeCell ref="A31:I31"/>
    <mergeCell ref="A30:I30"/>
    <mergeCell ref="D6:I6"/>
    <mergeCell ref="A35:A36"/>
    <mergeCell ref="B35:B36"/>
    <mergeCell ref="C35:C36"/>
    <mergeCell ref="D35:D36"/>
    <mergeCell ref="E35:E36"/>
    <mergeCell ref="A33:I33"/>
    <mergeCell ref="A29:I29"/>
    <mergeCell ref="D130:F130"/>
    <mergeCell ref="A38:I38"/>
    <mergeCell ref="E127:F127"/>
    <mergeCell ref="D128:F128"/>
    <mergeCell ref="E129:F129"/>
    <mergeCell ref="A39:I39"/>
    <mergeCell ref="A64:I64"/>
    <mergeCell ref="A118:I118"/>
    <mergeCell ref="A84:I84"/>
    <mergeCell ref="A95:I95"/>
    <mergeCell ref="A110:I110"/>
    <mergeCell ref="A106:I106"/>
  </mergeCells>
  <pageMargins left="0.43307086614173229" right="0" top="0" bottom="0.15748031496062992" header="0" footer="0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zoomScale="71" zoomScaleNormal="71" workbookViewId="0">
      <selection activeCell="U44" sqref="U44"/>
    </sheetView>
  </sheetViews>
  <sheetFormatPr defaultRowHeight="18.75" x14ac:dyDescent="0.25"/>
  <cols>
    <col min="1" max="1" width="52.5703125" style="89" customWidth="1"/>
    <col min="2" max="2" width="19" style="104" customWidth="1"/>
    <col min="3" max="3" width="6.28515625" style="89" customWidth="1"/>
    <col min="4" max="13" width="9.140625" style="89"/>
    <col min="14" max="14" width="15.7109375" style="89" customWidth="1"/>
    <col min="15" max="15" width="12.5703125" style="89" customWidth="1"/>
    <col min="16" max="16" width="12" style="89" customWidth="1"/>
    <col min="17" max="17" width="9.140625" style="89"/>
    <col min="18" max="18" width="9.28515625" style="89" bestFit="1" customWidth="1"/>
    <col min="19" max="19" width="9.7109375" style="89" bestFit="1" customWidth="1"/>
    <col min="20" max="20" width="9.140625" style="89"/>
    <col min="21" max="21" width="9.7109375" style="89" bestFit="1" customWidth="1"/>
    <col min="22" max="22" width="11" style="89" bestFit="1" customWidth="1"/>
    <col min="23" max="16384" width="9.140625" style="89"/>
  </cols>
  <sheetData>
    <row r="1" spans="1:18" x14ac:dyDescent="0.25">
      <c r="A1" s="168" t="s">
        <v>145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8" x14ac:dyDescent="0.25">
      <c r="A2" s="168" t="s">
        <v>163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8" ht="20.25" x14ac:dyDescent="0.25">
      <c r="A3" s="169" t="s">
        <v>164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8" x14ac:dyDescent="0.25">
      <c r="A4" s="170" t="s">
        <v>146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8" x14ac:dyDescent="0.25">
      <c r="A5" s="171" t="s">
        <v>147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8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8" x14ac:dyDescent="0.25">
      <c r="A7" s="172" t="s">
        <v>148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8" s="92" customFormat="1" ht="123.75" customHeight="1" x14ac:dyDescent="0.25">
      <c r="A9" s="157" t="s">
        <v>149</v>
      </c>
      <c r="B9" s="157"/>
      <c r="C9" s="157"/>
      <c r="D9" s="167" t="s">
        <v>150</v>
      </c>
      <c r="E9" s="167"/>
      <c r="F9" s="167" t="s">
        <v>151</v>
      </c>
      <c r="G9" s="167"/>
      <c r="H9" s="167" t="s">
        <v>152</v>
      </c>
      <c r="I9" s="167"/>
      <c r="J9" s="167" t="s">
        <v>153</v>
      </c>
      <c r="K9" s="167"/>
      <c r="L9" s="167" t="s">
        <v>154</v>
      </c>
      <c r="M9" s="167"/>
    </row>
    <row r="10" spans="1:18" s="92" customFormat="1" x14ac:dyDescent="0.25">
      <c r="A10" s="157">
        <v>1</v>
      </c>
      <c r="B10" s="157"/>
      <c r="C10" s="157"/>
      <c r="D10" s="167">
        <v>2</v>
      </c>
      <c r="E10" s="167"/>
      <c r="F10" s="167">
        <v>3</v>
      </c>
      <c r="G10" s="167"/>
      <c r="H10" s="167">
        <v>4</v>
      </c>
      <c r="I10" s="167"/>
      <c r="J10" s="167">
        <v>5</v>
      </c>
      <c r="K10" s="167"/>
      <c r="L10" s="167">
        <v>6</v>
      </c>
      <c r="M10" s="167"/>
    </row>
    <row r="11" spans="1:18" s="92" customFormat="1" x14ac:dyDescent="0.25">
      <c r="A11" s="175" t="s">
        <v>155</v>
      </c>
      <c r="B11" s="176"/>
      <c r="C11" s="177"/>
      <c r="D11" s="178">
        <f>SUM(D12:D17)</f>
        <v>15</v>
      </c>
      <c r="E11" s="179"/>
      <c r="F11" s="178">
        <f>SUM(F12:F17)</f>
        <v>14</v>
      </c>
      <c r="G11" s="179"/>
      <c r="H11" s="180">
        <f>SUM(H12:H17)</f>
        <v>15</v>
      </c>
      <c r="I11" s="181"/>
      <c r="J11" s="182">
        <f>H11/F11*100</f>
        <v>107.14285714285714</v>
      </c>
      <c r="K11" s="183"/>
      <c r="L11" s="173">
        <f>H11/D11*100</f>
        <v>100</v>
      </c>
      <c r="M11" s="174"/>
    </row>
    <row r="12" spans="1:18" s="92" customFormat="1" x14ac:dyDescent="0.25">
      <c r="A12" s="184" t="s">
        <v>156</v>
      </c>
      <c r="B12" s="185"/>
      <c r="C12" s="186"/>
      <c r="D12" s="187">
        <v>2.5</v>
      </c>
      <c r="E12" s="188"/>
      <c r="F12" s="189">
        <v>2</v>
      </c>
      <c r="G12" s="190"/>
      <c r="H12" s="189">
        <v>2</v>
      </c>
      <c r="I12" s="190"/>
      <c r="J12" s="182">
        <f>H12/F12*100</f>
        <v>100</v>
      </c>
      <c r="K12" s="183"/>
      <c r="L12" s="173">
        <f>H12/D12*100</f>
        <v>80</v>
      </c>
      <c r="M12" s="174"/>
    </row>
    <row r="13" spans="1:18" s="92" customFormat="1" x14ac:dyDescent="0.25">
      <c r="A13" s="184" t="s">
        <v>157</v>
      </c>
      <c r="B13" s="185"/>
      <c r="C13" s="186"/>
      <c r="D13" s="187">
        <v>5.5</v>
      </c>
      <c r="E13" s="188"/>
      <c r="F13" s="189">
        <v>5.5</v>
      </c>
      <c r="G13" s="190"/>
      <c r="H13" s="189">
        <v>6</v>
      </c>
      <c r="I13" s="190"/>
      <c r="J13" s="182">
        <f>H13/F13*100</f>
        <v>109.09090909090908</v>
      </c>
      <c r="K13" s="183"/>
      <c r="L13" s="173">
        <f>H13/D13*100</f>
        <v>109.09090909090908</v>
      </c>
      <c r="M13" s="174"/>
    </row>
    <row r="14" spans="1:18" s="92" customFormat="1" x14ac:dyDescent="0.25">
      <c r="A14" s="184" t="s">
        <v>158</v>
      </c>
      <c r="B14" s="185"/>
      <c r="C14" s="186"/>
      <c r="D14" s="187">
        <v>1.5</v>
      </c>
      <c r="E14" s="188"/>
      <c r="F14" s="189">
        <v>2</v>
      </c>
      <c r="G14" s="190"/>
      <c r="H14" s="189">
        <v>2</v>
      </c>
      <c r="I14" s="190"/>
      <c r="J14" s="182">
        <f>H14/F14*100</f>
        <v>100</v>
      </c>
      <c r="K14" s="183"/>
      <c r="L14" s="173">
        <f>H14/D14*100</f>
        <v>133.33333333333331</v>
      </c>
      <c r="M14" s="174"/>
    </row>
    <row r="15" spans="1:18" s="92" customFormat="1" x14ac:dyDescent="0.25">
      <c r="A15" s="184" t="s">
        <v>159</v>
      </c>
      <c r="B15" s="185"/>
      <c r="C15" s="186"/>
      <c r="D15" s="187">
        <v>5.5</v>
      </c>
      <c r="E15" s="188"/>
      <c r="F15" s="189">
        <v>4.5</v>
      </c>
      <c r="G15" s="190"/>
      <c r="H15" s="189">
        <v>5</v>
      </c>
      <c r="I15" s="190"/>
      <c r="J15" s="182">
        <f>H15/F15*100</f>
        <v>111.11111111111111</v>
      </c>
      <c r="K15" s="183"/>
      <c r="L15" s="173">
        <f>H15/D15*100</f>
        <v>90.909090909090907</v>
      </c>
      <c r="M15" s="174"/>
    </row>
    <row r="16" spans="1:18" s="92" customFormat="1" x14ac:dyDescent="0.25">
      <c r="A16" s="194"/>
      <c r="B16" s="195"/>
      <c r="C16" s="196"/>
      <c r="D16" s="197"/>
      <c r="E16" s="198"/>
      <c r="F16" s="197"/>
      <c r="G16" s="198"/>
      <c r="H16" s="197"/>
      <c r="I16" s="198"/>
      <c r="J16" s="192"/>
      <c r="K16" s="193"/>
      <c r="L16" s="192"/>
      <c r="M16" s="193"/>
      <c r="R16" s="93"/>
    </row>
    <row r="17" spans="1:22" s="92" customFormat="1" x14ac:dyDescent="0.25">
      <c r="A17" s="199"/>
      <c r="B17" s="200"/>
      <c r="C17" s="201"/>
      <c r="D17" s="197"/>
      <c r="E17" s="198"/>
      <c r="F17" s="197"/>
      <c r="G17" s="198"/>
      <c r="H17" s="197"/>
      <c r="I17" s="198"/>
      <c r="J17" s="192"/>
      <c r="K17" s="193"/>
      <c r="L17" s="192"/>
      <c r="M17" s="193"/>
    </row>
    <row r="18" spans="1:22" x14ac:dyDescent="0.3">
      <c r="A18" s="94"/>
      <c r="B18" s="94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22" x14ac:dyDescent="0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22" ht="93" customHeight="1" x14ac:dyDescent="0.25">
      <c r="A20" s="157" t="s">
        <v>149</v>
      </c>
      <c r="B20" s="157"/>
      <c r="C20" s="157"/>
      <c r="D20" s="167" t="s">
        <v>150</v>
      </c>
      <c r="E20" s="167"/>
      <c r="F20" s="167" t="s">
        <v>151</v>
      </c>
      <c r="G20" s="167"/>
      <c r="H20" s="167" t="s">
        <v>152</v>
      </c>
      <c r="I20" s="167"/>
      <c r="J20" s="167" t="s">
        <v>153</v>
      </c>
      <c r="K20" s="167"/>
      <c r="L20" s="167" t="s">
        <v>154</v>
      </c>
      <c r="M20" s="167"/>
    </row>
    <row r="21" spans="1:22" ht="49.5" customHeight="1" x14ac:dyDescent="0.25">
      <c r="A21" s="202" t="s">
        <v>177</v>
      </c>
      <c r="B21" s="203"/>
      <c r="C21" s="203"/>
      <c r="D21" s="156">
        <f>SUM(D22:E27)</f>
        <v>2201.6999999999998</v>
      </c>
      <c r="E21" s="156"/>
      <c r="F21" s="156">
        <f>SUM(F22:G27)</f>
        <v>2710.9700000000003</v>
      </c>
      <c r="G21" s="156"/>
      <c r="H21" s="156">
        <f>SUM(H22:I27)</f>
        <v>3136.4000000000005</v>
      </c>
      <c r="I21" s="156"/>
      <c r="J21" s="156">
        <f>H21/F21*100</f>
        <v>115.69290696687902</v>
      </c>
      <c r="K21" s="156"/>
      <c r="L21" s="156">
        <f>H21/D21*100</f>
        <v>142.45355861379846</v>
      </c>
      <c r="M21" s="156"/>
      <c r="P21" s="124"/>
      <c r="R21" s="123"/>
      <c r="S21" s="123"/>
      <c r="U21" s="123"/>
      <c r="V21" s="123"/>
    </row>
    <row r="22" spans="1:22" x14ac:dyDescent="0.3">
      <c r="A22" s="161" t="s">
        <v>178</v>
      </c>
      <c r="B22" s="161"/>
      <c r="C22" s="161"/>
      <c r="D22" s="156">
        <v>0</v>
      </c>
      <c r="E22" s="156"/>
      <c r="F22" s="156">
        <v>0</v>
      </c>
      <c r="G22" s="156"/>
      <c r="H22" s="156">
        <v>0</v>
      </c>
      <c r="I22" s="156"/>
      <c r="J22" s="156" t="e">
        <f>H22/F22*100</f>
        <v>#DIV/0!</v>
      </c>
      <c r="K22" s="156"/>
      <c r="L22" s="156" t="e">
        <f t="shared" ref="L22:L27" si="0">H22/D22*100</f>
        <v>#DIV/0!</v>
      </c>
      <c r="M22" s="156"/>
      <c r="R22" s="123"/>
      <c r="S22" s="123"/>
      <c r="U22" s="123"/>
      <c r="V22" s="123"/>
    </row>
    <row r="23" spans="1:22" x14ac:dyDescent="0.25">
      <c r="A23" s="155" t="s">
        <v>179</v>
      </c>
      <c r="B23" s="155"/>
      <c r="C23" s="155"/>
      <c r="D23" s="156">
        <v>0</v>
      </c>
      <c r="E23" s="156"/>
      <c r="F23" s="156">
        <v>0</v>
      </c>
      <c r="G23" s="156"/>
      <c r="H23" s="156">
        <v>0</v>
      </c>
      <c r="I23" s="156"/>
      <c r="J23" s="156" t="e">
        <f t="shared" ref="J23:J25" si="1">H23/F23*100</f>
        <v>#DIV/0!</v>
      </c>
      <c r="K23" s="156"/>
      <c r="L23" s="156" t="e">
        <f t="shared" si="0"/>
        <v>#DIV/0!</v>
      </c>
      <c r="M23" s="156"/>
      <c r="R23" s="123"/>
      <c r="S23" s="123"/>
      <c r="U23" s="123"/>
      <c r="V23" s="123"/>
    </row>
    <row r="24" spans="1:22" x14ac:dyDescent="0.25">
      <c r="A24" s="155" t="s">
        <v>180</v>
      </c>
      <c r="B24" s="155"/>
      <c r="C24" s="155"/>
      <c r="D24" s="156">
        <v>711.64</v>
      </c>
      <c r="E24" s="156"/>
      <c r="F24" s="156">
        <v>795.58</v>
      </c>
      <c r="G24" s="156"/>
      <c r="H24" s="157">
        <v>865.1</v>
      </c>
      <c r="I24" s="157"/>
      <c r="J24" s="156">
        <f t="shared" si="1"/>
        <v>108.73827899142763</v>
      </c>
      <c r="K24" s="156"/>
      <c r="L24" s="156">
        <f t="shared" si="0"/>
        <v>121.56427407115957</v>
      </c>
      <c r="M24" s="156"/>
      <c r="R24" s="123"/>
      <c r="S24" s="123"/>
      <c r="U24" s="123"/>
      <c r="V24" s="123"/>
    </row>
    <row r="25" spans="1:22" x14ac:dyDescent="0.25">
      <c r="A25" s="155" t="s">
        <v>181</v>
      </c>
      <c r="B25" s="155"/>
      <c r="C25" s="155"/>
      <c r="D25" s="156">
        <v>770.87</v>
      </c>
      <c r="E25" s="156"/>
      <c r="F25" s="156">
        <v>936.8</v>
      </c>
      <c r="G25" s="156"/>
      <c r="H25" s="156">
        <v>1337.2</v>
      </c>
      <c r="I25" s="156"/>
      <c r="J25" s="156">
        <f t="shared" si="1"/>
        <v>142.74124679760888</v>
      </c>
      <c r="K25" s="156"/>
      <c r="L25" s="156">
        <f t="shared" si="0"/>
        <v>173.46634322259266</v>
      </c>
      <c r="M25" s="156"/>
      <c r="R25" s="123"/>
      <c r="S25" s="123"/>
      <c r="U25" s="123"/>
      <c r="V25" s="123"/>
    </row>
    <row r="26" spans="1:22" x14ac:dyDescent="0.25">
      <c r="A26" s="155" t="s">
        <v>182</v>
      </c>
      <c r="B26" s="155"/>
      <c r="C26" s="155"/>
      <c r="D26" s="156">
        <v>184.34</v>
      </c>
      <c r="E26" s="156"/>
      <c r="F26" s="156">
        <v>207.89</v>
      </c>
      <c r="G26" s="156"/>
      <c r="H26" s="157">
        <v>228.9</v>
      </c>
      <c r="I26" s="157"/>
      <c r="J26" s="156">
        <f>H26/F26*100</f>
        <v>110.1063062196354</v>
      </c>
      <c r="K26" s="156"/>
      <c r="L26" s="156">
        <f t="shared" si="0"/>
        <v>124.17272431376804</v>
      </c>
      <c r="M26" s="156"/>
      <c r="R26" s="123"/>
      <c r="S26" s="123"/>
      <c r="U26" s="123"/>
      <c r="V26" s="123"/>
    </row>
    <row r="27" spans="1:22" x14ac:dyDescent="0.3">
      <c r="A27" s="161" t="s">
        <v>183</v>
      </c>
      <c r="B27" s="161"/>
      <c r="C27" s="161"/>
      <c r="D27" s="156">
        <v>534.85</v>
      </c>
      <c r="E27" s="156"/>
      <c r="F27" s="156">
        <v>770.7</v>
      </c>
      <c r="G27" s="156"/>
      <c r="H27" s="156">
        <v>705.2</v>
      </c>
      <c r="I27" s="156"/>
      <c r="J27" s="156">
        <f>H27/F27*100</f>
        <v>91.501232645646809</v>
      </c>
      <c r="K27" s="156"/>
      <c r="L27" s="156">
        <f t="shared" si="0"/>
        <v>131.85005141628494</v>
      </c>
      <c r="M27" s="156"/>
      <c r="R27" s="123"/>
      <c r="S27" s="123"/>
      <c r="U27" s="123"/>
      <c r="V27" s="123"/>
    </row>
    <row r="28" spans="1:22" x14ac:dyDescent="0.3">
      <c r="A28" s="94"/>
      <c r="B28" s="94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22" x14ac:dyDescent="0.2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22" x14ac:dyDescent="0.25">
      <c r="A30" s="95"/>
      <c r="B30" s="95"/>
      <c r="C30" s="95"/>
      <c r="D30" s="95"/>
      <c r="E30" s="95"/>
      <c r="F30" s="95"/>
      <c r="G30" s="95"/>
    </row>
    <row r="31" spans="1:22" x14ac:dyDescent="0.3">
      <c r="A31" s="94"/>
      <c r="B31" s="94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22" x14ac:dyDescent="0.2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</row>
    <row r="33" spans="1:16" x14ac:dyDescent="0.25">
      <c r="A33" s="95"/>
      <c r="B33" s="95"/>
      <c r="C33" s="95"/>
      <c r="D33" s="95"/>
      <c r="E33" s="95"/>
      <c r="F33" s="95"/>
      <c r="G33" s="95"/>
    </row>
    <row r="34" spans="1:16" s="96" customFormat="1" x14ac:dyDescent="0.25">
      <c r="A34" s="163" t="s">
        <v>165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</row>
    <row r="35" spans="1:16" s="96" customFormat="1" x14ac:dyDescent="0.25">
      <c r="B35" s="97"/>
    </row>
    <row r="36" spans="1:16" s="96" customFormat="1" ht="82.5" customHeight="1" x14ac:dyDescent="0.25">
      <c r="A36" s="98" t="s">
        <v>160</v>
      </c>
      <c r="B36" s="164" t="s">
        <v>161</v>
      </c>
      <c r="C36" s="165"/>
      <c r="D36" s="165"/>
      <c r="E36" s="165"/>
      <c r="F36" s="165"/>
      <c r="G36" s="166"/>
      <c r="H36" s="165" t="s">
        <v>162</v>
      </c>
      <c r="I36" s="165"/>
      <c r="J36" s="165"/>
      <c r="K36" s="165"/>
      <c r="L36" s="165"/>
      <c r="M36" s="166"/>
      <c r="N36" s="158" t="s">
        <v>176</v>
      </c>
      <c r="O36" s="158"/>
      <c r="P36" s="158"/>
    </row>
    <row r="37" spans="1:16" s="96" customFormat="1" x14ac:dyDescent="0.25">
      <c r="A37" s="98">
        <v>1</v>
      </c>
      <c r="B37" s="164">
        <v>2</v>
      </c>
      <c r="C37" s="165"/>
      <c r="D37" s="165"/>
      <c r="E37" s="165"/>
      <c r="F37" s="165"/>
      <c r="G37" s="166"/>
      <c r="H37" s="165">
        <v>3</v>
      </c>
      <c r="I37" s="165"/>
      <c r="J37" s="165"/>
      <c r="K37" s="165"/>
      <c r="L37" s="165"/>
      <c r="M37" s="166"/>
      <c r="N37" s="159">
        <v>4</v>
      </c>
      <c r="O37" s="159"/>
      <c r="P37" s="159"/>
    </row>
    <row r="38" spans="1:16" s="96" customFormat="1" x14ac:dyDescent="0.25">
      <c r="A38" s="162"/>
      <c r="B38" s="162" t="s">
        <v>166</v>
      </c>
      <c r="C38" s="162"/>
      <c r="D38" s="162"/>
      <c r="E38" s="162"/>
      <c r="F38" s="162"/>
      <c r="G38" s="162"/>
      <c r="H38" s="162" t="s">
        <v>205</v>
      </c>
      <c r="I38" s="162"/>
      <c r="J38" s="162"/>
      <c r="K38" s="162"/>
      <c r="L38" s="162"/>
      <c r="M38" s="162"/>
      <c r="N38" s="159" t="s">
        <v>206</v>
      </c>
      <c r="O38" s="159"/>
      <c r="P38" s="159"/>
    </row>
    <row r="39" spans="1:16" s="96" customForma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59"/>
      <c r="O39" s="159"/>
      <c r="P39" s="159"/>
    </row>
    <row r="40" spans="1:16" s="96" customFormat="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59"/>
      <c r="O40" s="159"/>
      <c r="P40" s="159"/>
    </row>
    <row r="41" spans="1:16" s="96" customFormat="1" ht="13.5" customHeight="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59"/>
      <c r="O41" s="159"/>
      <c r="P41" s="159"/>
    </row>
    <row r="42" spans="1:16" s="96" customFormat="1" hidden="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10"/>
      <c r="O42" s="110"/>
      <c r="P42" s="110"/>
    </row>
    <row r="43" spans="1:16" s="96" customFormat="1" x14ac:dyDescent="0.25">
      <c r="A43" s="162"/>
      <c r="B43" s="162" t="s">
        <v>167</v>
      </c>
      <c r="C43" s="162"/>
      <c r="D43" s="162"/>
      <c r="E43" s="162"/>
      <c r="F43" s="162"/>
      <c r="G43" s="162"/>
      <c r="H43" s="162" t="s">
        <v>205</v>
      </c>
      <c r="I43" s="162"/>
      <c r="J43" s="162"/>
      <c r="K43" s="162"/>
      <c r="L43" s="162"/>
      <c r="M43" s="162"/>
      <c r="N43" s="159" t="s">
        <v>207</v>
      </c>
      <c r="O43" s="159"/>
      <c r="P43" s="159"/>
    </row>
    <row r="44" spans="1:16" s="96" customFormat="1" ht="23.25" customHeight="1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59"/>
      <c r="O44" s="159"/>
      <c r="P44" s="159"/>
    </row>
    <row r="45" spans="1:16" s="96" customFormat="1" x14ac:dyDescent="0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59"/>
      <c r="O45" s="159"/>
      <c r="P45" s="159"/>
    </row>
    <row r="46" spans="1:16" s="96" customFormat="1" x14ac:dyDescent="0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59"/>
      <c r="O46" s="159"/>
      <c r="P46" s="159"/>
    </row>
    <row r="47" spans="1:16" s="96" customFormat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59"/>
      <c r="O47" s="159"/>
      <c r="P47" s="159"/>
    </row>
    <row r="48" spans="1:16" s="96" customFormat="1" ht="27" x14ac:dyDescent="0.2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s="96" customForma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s="96" customFormat="1" x14ac:dyDescent="0.25">
      <c r="A50" s="191"/>
      <c r="B50" s="191"/>
      <c r="C50" s="191"/>
      <c r="D50" s="191"/>
      <c r="E50" s="191"/>
      <c r="F50" s="191"/>
      <c r="G50" s="191"/>
      <c r="H50" s="191"/>
    </row>
    <row r="51" spans="1:13" s="96" customFormat="1" x14ac:dyDescent="0.25">
      <c r="B51" s="97"/>
      <c r="C51" s="103"/>
      <c r="D51" s="103"/>
      <c r="E51" s="103"/>
    </row>
    <row r="52" spans="1:13" s="96" customFormat="1" x14ac:dyDescent="0.25">
      <c r="B52" s="97"/>
      <c r="C52" s="103"/>
      <c r="D52" s="103"/>
      <c r="E52" s="103"/>
    </row>
    <row r="53" spans="1:13" x14ac:dyDescent="0.25">
      <c r="C53" s="105"/>
      <c r="D53" s="105"/>
      <c r="E53" s="105"/>
    </row>
    <row r="54" spans="1:13" x14ac:dyDescent="0.25">
      <c r="C54" s="105"/>
      <c r="D54" s="105"/>
      <c r="E54" s="105"/>
    </row>
    <row r="55" spans="1:13" x14ac:dyDescent="0.25">
      <c r="C55" s="105"/>
      <c r="D55" s="105"/>
      <c r="E55" s="105"/>
    </row>
    <row r="56" spans="1:13" x14ac:dyDescent="0.25">
      <c r="C56" s="105"/>
      <c r="D56" s="105"/>
      <c r="E56" s="105"/>
    </row>
    <row r="57" spans="1:13" x14ac:dyDescent="0.25">
      <c r="C57" s="105"/>
      <c r="D57" s="105"/>
      <c r="E57" s="105"/>
    </row>
    <row r="58" spans="1:13" x14ac:dyDescent="0.25">
      <c r="C58" s="105"/>
      <c r="D58" s="105"/>
      <c r="E58" s="105"/>
    </row>
    <row r="59" spans="1:13" x14ac:dyDescent="0.25">
      <c r="C59" s="105"/>
      <c r="D59" s="105"/>
      <c r="E59" s="105"/>
    </row>
    <row r="60" spans="1:13" x14ac:dyDescent="0.25">
      <c r="C60" s="105"/>
      <c r="D60" s="105"/>
      <c r="E60" s="105"/>
    </row>
  </sheetData>
  <mergeCells count="127">
    <mergeCell ref="A50:H50"/>
    <mergeCell ref="B43:G47"/>
    <mergeCell ref="H43:M47"/>
    <mergeCell ref="A38:A42"/>
    <mergeCell ref="L17:M17"/>
    <mergeCell ref="A16:C16"/>
    <mergeCell ref="D16:E16"/>
    <mergeCell ref="F16:G16"/>
    <mergeCell ref="H16:I16"/>
    <mergeCell ref="J16:K16"/>
    <mergeCell ref="L16:M16"/>
    <mergeCell ref="A17:C17"/>
    <mergeCell ref="D17:E17"/>
    <mergeCell ref="F17:G17"/>
    <mergeCell ref="H17:I17"/>
    <mergeCell ref="J17:K17"/>
    <mergeCell ref="A19:M19"/>
    <mergeCell ref="B38:G42"/>
    <mergeCell ref="H38:M42"/>
    <mergeCell ref="H20:I20"/>
    <mergeCell ref="J20:K20"/>
    <mergeCell ref="L20:M20"/>
    <mergeCell ref="A21:C21"/>
    <mergeCell ref="A22:C22"/>
    <mergeCell ref="A14:C14"/>
    <mergeCell ref="D14:E14"/>
    <mergeCell ref="F14:G14"/>
    <mergeCell ref="H14:I14"/>
    <mergeCell ref="J14:K14"/>
    <mergeCell ref="L14:M14"/>
    <mergeCell ref="A15:C15"/>
    <mergeCell ref="D15:E15"/>
    <mergeCell ref="F15:G15"/>
    <mergeCell ref="H15:I15"/>
    <mergeCell ref="J15:K15"/>
    <mergeCell ref="A20:C20"/>
    <mergeCell ref="D20:E20"/>
    <mergeCell ref="F20:G20"/>
    <mergeCell ref="J22:K22"/>
    <mergeCell ref="L22:M22"/>
    <mergeCell ref="D23:E23"/>
    <mergeCell ref="F23:G23"/>
    <mergeCell ref="H23:I23"/>
    <mergeCell ref="L15:M15"/>
    <mergeCell ref="J23:K23"/>
    <mergeCell ref="L23:M23"/>
    <mergeCell ref="L21:M21"/>
    <mergeCell ref="F22:G22"/>
    <mergeCell ref="H22:I22"/>
    <mergeCell ref="D21:E21"/>
    <mergeCell ref="D22:E22"/>
    <mergeCell ref="A23:C23"/>
    <mergeCell ref="F21:G21"/>
    <mergeCell ref="H21:I21"/>
    <mergeCell ref="J21:K21"/>
    <mergeCell ref="L13:M13"/>
    <mergeCell ref="A12:C12"/>
    <mergeCell ref="D12:E12"/>
    <mergeCell ref="F12:G12"/>
    <mergeCell ref="H12:I12"/>
    <mergeCell ref="J12:K12"/>
    <mergeCell ref="L12:M12"/>
    <mergeCell ref="A13:C13"/>
    <mergeCell ref="D13:E13"/>
    <mergeCell ref="F13:G13"/>
    <mergeCell ref="H13:I13"/>
    <mergeCell ref="J13:K13"/>
    <mergeCell ref="L11:M11"/>
    <mergeCell ref="A10:C10"/>
    <mergeCell ref="D10:E10"/>
    <mergeCell ref="F10:G10"/>
    <mergeCell ref="H10:I10"/>
    <mergeCell ref="J10:K10"/>
    <mergeCell ref="L10:M10"/>
    <mergeCell ref="A11:C11"/>
    <mergeCell ref="D11:E11"/>
    <mergeCell ref="F11:G11"/>
    <mergeCell ref="H11:I11"/>
    <mergeCell ref="J11:K11"/>
    <mergeCell ref="L9:M9"/>
    <mergeCell ref="A1:M1"/>
    <mergeCell ref="A2:M2"/>
    <mergeCell ref="A3:M3"/>
    <mergeCell ref="A4:M4"/>
    <mergeCell ref="A5:M5"/>
    <mergeCell ref="A7:M7"/>
    <mergeCell ref="A9:C9"/>
    <mergeCell ref="D9:E9"/>
    <mergeCell ref="F9:G9"/>
    <mergeCell ref="H9:I9"/>
    <mergeCell ref="J9:K9"/>
    <mergeCell ref="F26:G26"/>
    <mergeCell ref="H26:I26"/>
    <mergeCell ref="J26:K26"/>
    <mergeCell ref="L26:M26"/>
    <mergeCell ref="N36:P36"/>
    <mergeCell ref="N37:P37"/>
    <mergeCell ref="N38:P41"/>
    <mergeCell ref="N43:P47"/>
    <mergeCell ref="A29:M29"/>
    <mergeCell ref="D27:E27"/>
    <mergeCell ref="F27:G27"/>
    <mergeCell ref="H27:I27"/>
    <mergeCell ref="J27:K27"/>
    <mergeCell ref="L27:M27"/>
    <mergeCell ref="A26:C26"/>
    <mergeCell ref="A27:C27"/>
    <mergeCell ref="D26:E26"/>
    <mergeCell ref="A43:A47"/>
    <mergeCell ref="A32:M32"/>
    <mergeCell ref="A34:M34"/>
    <mergeCell ref="B36:G36"/>
    <mergeCell ref="H36:M36"/>
    <mergeCell ref="B37:G37"/>
    <mergeCell ref="H37:M37"/>
    <mergeCell ref="A24:C24"/>
    <mergeCell ref="A25:C25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4:E24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G17" sqref="G17"/>
    </sheetView>
  </sheetViews>
  <sheetFormatPr defaultRowHeight="15" x14ac:dyDescent="0.25"/>
  <cols>
    <col min="2" max="2" width="39.42578125" customWidth="1"/>
    <col min="3" max="3" width="20.7109375" customWidth="1"/>
    <col min="4" max="4" width="18.85546875" customWidth="1"/>
    <col min="5" max="5" width="19" customWidth="1"/>
    <col min="6" max="6" width="18.42578125" customWidth="1"/>
    <col min="7" max="7" width="18.28515625" customWidth="1"/>
    <col min="8" max="8" width="13.42578125" customWidth="1"/>
    <col min="9" max="9" width="12.28515625" customWidth="1"/>
    <col min="12" max="12" width="9.5703125" bestFit="1" customWidth="1"/>
  </cols>
  <sheetData>
    <row r="1" spans="1:13" x14ac:dyDescent="0.25">
      <c r="B1" s="204" t="s">
        <v>170</v>
      </c>
      <c r="C1" s="204"/>
      <c r="D1" s="204"/>
      <c r="E1" s="204"/>
      <c r="F1" s="204"/>
      <c r="G1" s="204"/>
    </row>
    <row r="3" spans="1:13" ht="45" x14ac:dyDescent="0.25">
      <c r="A3" s="114" t="s">
        <v>168</v>
      </c>
      <c r="B3" s="114" t="s">
        <v>169</v>
      </c>
      <c r="C3" s="114" t="s">
        <v>198</v>
      </c>
      <c r="D3" s="114" t="s">
        <v>199</v>
      </c>
      <c r="E3" s="114" t="s">
        <v>200</v>
      </c>
      <c r="F3" s="114" t="s">
        <v>201</v>
      </c>
      <c r="G3" s="114" t="s">
        <v>171</v>
      </c>
      <c r="H3" s="114" t="s">
        <v>172</v>
      </c>
      <c r="I3" s="115" t="s">
        <v>173</v>
      </c>
    </row>
    <row r="4" spans="1:13" x14ac:dyDescent="0.25">
      <c r="A4" s="106">
        <v>1</v>
      </c>
      <c r="B4" s="106" t="s">
        <v>178</v>
      </c>
      <c r="C4" s="118"/>
      <c r="D4" s="118"/>
      <c r="E4" s="118"/>
      <c r="F4" s="118"/>
      <c r="G4" s="118">
        <f>SUM(C4:F4)</f>
        <v>0</v>
      </c>
      <c r="H4" s="118">
        <f>(G4*1.22)-G4</f>
        <v>0</v>
      </c>
      <c r="I4" s="118">
        <f>G4+H4</f>
        <v>0</v>
      </c>
    </row>
    <row r="5" spans="1:13" ht="18.75" customHeight="1" x14ac:dyDescent="0.25">
      <c r="A5" s="106">
        <v>2</v>
      </c>
      <c r="B5" s="106" t="s">
        <v>179</v>
      </c>
      <c r="C5" s="118"/>
      <c r="D5" s="118"/>
      <c r="E5" s="118"/>
      <c r="F5" s="118"/>
      <c r="G5" s="118">
        <f t="shared" ref="G5:G9" si="0">SUM(C5:F5)</f>
        <v>0</v>
      </c>
      <c r="H5" s="118">
        <f t="shared" ref="H5:H8" si="1">(G5*1.22)-G5</f>
        <v>0</v>
      </c>
      <c r="I5" s="118">
        <f t="shared" ref="I5:I9" si="2">G5+H5</f>
        <v>0</v>
      </c>
    </row>
    <row r="6" spans="1:13" x14ac:dyDescent="0.25">
      <c r="A6" s="106">
        <v>3</v>
      </c>
      <c r="B6" s="106" t="s">
        <v>180</v>
      </c>
      <c r="C6" s="118">
        <v>94500</v>
      </c>
      <c r="D6" s="118">
        <v>94500</v>
      </c>
      <c r="E6" s="118">
        <v>94500</v>
      </c>
      <c r="F6" s="118">
        <v>94500</v>
      </c>
      <c r="G6" s="118">
        <f t="shared" si="0"/>
        <v>378000</v>
      </c>
      <c r="H6" s="118">
        <f t="shared" si="1"/>
        <v>83160</v>
      </c>
      <c r="I6" s="118">
        <f t="shared" si="2"/>
        <v>461160</v>
      </c>
    </row>
    <row r="7" spans="1:13" ht="18.75" customHeight="1" x14ac:dyDescent="0.25">
      <c r="A7" s="106">
        <v>4</v>
      </c>
      <c r="B7" s="106" t="s">
        <v>181</v>
      </c>
      <c r="C7" s="118">
        <v>82200</v>
      </c>
      <c r="D7" s="118">
        <v>82200</v>
      </c>
      <c r="E7" s="118">
        <v>82200</v>
      </c>
      <c r="F7" s="118">
        <v>82200</v>
      </c>
      <c r="G7" s="118">
        <f t="shared" si="0"/>
        <v>328800</v>
      </c>
      <c r="H7" s="118">
        <f t="shared" si="1"/>
        <v>72336</v>
      </c>
      <c r="I7" s="118">
        <f t="shared" si="2"/>
        <v>401136</v>
      </c>
    </row>
    <row r="8" spans="1:13" ht="18.75" customHeight="1" x14ac:dyDescent="0.25">
      <c r="A8" s="106">
        <v>5</v>
      </c>
      <c r="B8" s="106" t="s">
        <v>182</v>
      </c>
      <c r="C8" s="118">
        <v>0</v>
      </c>
      <c r="D8" s="118">
        <v>0</v>
      </c>
      <c r="E8" s="118">
        <v>0</v>
      </c>
      <c r="F8" s="118">
        <v>0</v>
      </c>
      <c r="G8" s="118">
        <f t="shared" si="0"/>
        <v>0</v>
      </c>
      <c r="H8" s="118">
        <f t="shared" si="1"/>
        <v>0</v>
      </c>
      <c r="I8" s="118">
        <f t="shared" si="2"/>
        <v>0</v>
      </c>
    </row>
    <row r="9" spans="1:13" x14ac:dyDescent="0.25">
      <c r="A9" s="106">
        <v>6</v>
      </c>
      <c r="B9" s="106" t="s">
        <v>183</v>
      </c>
      <c r="C9" s="118">
        <v>17130</v>
      </c>
      <c r="D9" s="118">
        <v>17130</v>
      </c>
      <c r="E9" s="118">
        <v>17130</v>
      </c>
      <c r="F9" s="118">
        <v>17130</v>
      </c>
      <c r="G9" s="118">
        <f t="shared" si="0"/>
        <v>68520</v>
      </c>
      <c r="H9" s="118">
        <f>(G9*1.22)-G9</f>
        <v>15074.399999999994</v>
      </c>
      <c r="I9" s="118">
        <f t="shared" si="2"/>
        <v>83594.399999999994</v>
      </c>
    </row>
    <row r="10" spans="1:13" x14ac:dyDescent="0.25">
      <c r="G10" s="126"/>
      <c r="H10" s="128"/>
      <c r="I10" s="128"/>
      <c r="J10" s="127"/>
      <c r="K10" s="127"/>
      <c r="L10" s="127"/>
      <c r="M10" s="127"/>
    </row>
    <row r="11" spans="1:13" x14ac:dyDescent="0.25">
      <c r="G11" s="127"/>
      <c r="H11" s="127"/>
      <c r="I11" s="127"/>
      <c r="J11" s="127"/>
      <c r="K11" s="127"/>
      <c r="L11" s="126"/>
      <c r="M11" s="127"/>
    </row>
    <row r="12" spans="1:13" x14ac:dyDescent="0.25">
      <c r="G12" s="127"/>
      <c r="H12" s="127"/>
      <c r="I12" s="127"/>
      <c r="J12" s="127"/>
      <c r="K12" s="127"/>
      <c r="L12" s="127"/>
      <c r="M12" s="127"/>
    </row>
    <row r="13" spans="1:13" x14ac:dyDescent="0.25">
      <c r="G13" s="127"/>
      <c r="H13" s="127"/>
      <c r="I13" s="127"/>
      <c r="J13" s="127"/>
      <c r="K13" s="127"/>
      <c r="L13" s="127"/>
      <c r="M13" s="127"/>
    </row>
    <row r="16" spans="1:13" x14ac:dyDescent="0.25">
      <c r="B16" t="s">
        <v>188</v>
      </c>
    </row>
    <row r="28" ht="13.5" customHeight="1" x14ac:dyDescent="0.25"/>
    <row r="29" hidden="1" x14ac:dyDescent="0.25"/>
    <row r="31" ht="6" customHeight="1" x14ac:dyDescent="0.25"/>
  </sheetData>
  <mergeCells count="1">
    <mergeCell ref="B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Додаток 1 Фін.план</vt:lpstr>
      <vt:lpstr>Інформація І</vt:lpstr>
      <vt:lpstr>Інформація ІІ</vt:lpstr>
      <vt:lpstr>'Додаток 1 Фін.план'!Область_печати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2021-12-22T13:03:24Z</dcterms:modified>
</cp:coreProperties>
</file>