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9885" tabRatio="500" activeTab="1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Лист2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'[3]Inform'!$E$6</definedName>
    <definedName name="asdfg">'[3]Inform'!$F$2</definedName>
    <definedName name="BuiltIn_Print_Area___1___1">#REF!</definedName>
    <definedName name="ClDate">'[5]Inform'!$E$6</definedName>
    <definedName name="ClDate_21">'[6]Inform'!$E$6</definedName>
    <definedName name="ClDate_25">'[6]Inform'!$E$6</definedName>
    <definedName name="ClDate_6">'[7]Inform'!$E$6</definedName>
    <definedName name="CompName">'[5]Inform'!$F$2</definedName>
    <definedName name="CompName_21">'[6]Inform'!$F$2</definedName>
    <definedName name="CompName_25">'[6]Inform'!$F$2</definedName>
    <definedName name="CompName_6">'[7]Inform'!$F$2</definedName>
    <definedName name="CompNameE">'[5]Inform'!$G$2</definedName>
    <definedName name="CompNameE_21">'[6]Inform'!$G$2</definedName>
    <definedName name="CompNameE_25">'[6]Inform'!$G$2</definedName>
    <definedName name="CompNameE_6">'[7]Inform'!$G$2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Excel_BuiltIn_Print_Area" localSheetId="5">' V. Коефіцієнти'!$A$1:$H$26</definedName>
    <definedName name="Excel_BuiltIn_Print_Area" localSheetId="6">'6.1. Інша інфо_1'!$A$1:$O$82</definedName>
    <definedName name="Excel_BuiltIn_Print_Area" localSheetId="7">'6.2. Інша інфо_2'!$A$1:$AE$59</definedName>
    <definedName name="Excel_BuiltIn_Print_Area" localSheetId="4">'IV. Кап. інвестиції'!$A$1:$J$17</definedName>
    <definedName name="Excel_BuiltIn_Print_Area" localSheetId="2">'ІІ. Розр. з бюджетом'!$A$1:$J$48</definedName>
    <definedName name="Excel_BuiltIn_Print_Area" localSheetId="3">'ІІІ. Рух грош. коштів'!$A$1:$J$76</definedName>
    <definedName name="Excel_BuiltIn_Print_Area" localSheetId="0">'Осн. фін. пок.'!$A$1:$J$121</definedName>
    <definedName name="Excel_BuiltIn_Print_Titles" localSheetId="5">' V. Коефіцієнти'!$5:$5</definedName>
    <definedName name="Excel_BuiltIn_Print_Titles" localSheetId="1">'I. Фін результат'!$3:$5</definedName>
    <definedName name="Excel_BuiltIn_Print_Titles" localSheetId="2">'ІІ. Розр. з бюджетом'!$3:$5</definedName>
    <definedName name="Excel_BuiltIn_Print_Titles" localSheetId="3">'ІІІ. Рух грош. коштів'!$3:$5</definedName>
    <definedName name="Excel_BuiltIn_Print_Titles" localSheetId="0">'Осн. фін. пок.'!$27:$29</definedName>
    <definedName name="Fact_Type_ID">#REF!</definedName>
    <definedName name="G">'[11]МТР Газ України'!$B$1</definedName>
    <definedName name="ij1sssss">'[12]7  Інші витрати'!#REF!</definedName>
    <definedName name="LastItem">'[13]Лист1'!$A$1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'[5]Inform'!$E$5</definedName>
    <definedName name="OpDate_21">'[6]Inform'!$E$5</definedName>
    <definedName name="OpDate_25">'[6]Inform'!$E$5</definedName>
    <definedName name="OpDate_6">'[7]Inform'!$E$5</definedName>
    <definedName name="QR">'[22]Inform'!$E$5</definedName>
    <definedName name="qw">'[3]Inform'!$E$5</definedName>
    <definedName name="qwert">'[3]Inform'!$G$2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'[5]Inform'!$E$38</definedName>
    <definedName name="Unit_21">'[6]Inform'!$E$38</definedName>
    <definedName name="Unit_25">'[6]Inform'!$E$38</definedName>
    <definedName name="Unit_6">'[7]Inform'!$E$38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'[3]Inform'!$E$38</definedName>
    <definedName name="а">'[12]7  Інші витрати'!#REF!</definedName>
    <definedName name="ав">#REF!</definedName>
    <definedName name="аен">'[23]МТР Газ України'!$B$4</definedName>
    <definedName name="в">'[26]МТР Газ України'!$F$1</definedName>
    <definedName name="ватт">'[27]БАЗА  '!#REF!</definedName>
    <definedName name="Д">'[14]МТР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пок.'!$27:$29</definedName>
    <definedName name="Заголовки_для_печати_МИ">(NA(),NA())</definedName>
    <definedName name="і">'[24]Inform'!$F$2</definedName>
    <definedName name="ів">#REF!</definedName>
    <definedName name="ів___0">#REF!</definedName>
    <definedName name="ів_22">#REF!</definedName>
    <definedName name="ів_26">#REF!</definedName>
    <definedName name="іваіа">'[25]7  Інші витрати'!#REF!</definedName>
    <definedName name="іваф">#REF!</definedName>
    <definedName name="івів">'[11]МТР Газ України'!$B$1</definedName>
    <definedName name="іцу">'[22]Inform'!$G$2</definedName>
    <definedName name="йуц">#REF!</definedName>
    <definedName name="йцу">#REF!</definedName>
    <definedName name="йцуйй">#REF!</definedName>
    <definedName name="йцукц">'[25]7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інфо_1'!$A$1:$O$82</definedName>
    <definedName name="_xlnm.Print_Area" localSheetId="7">'6.2. Інша інфо_2'!$A$1:$AE$59</definedName>
    <definedName name="_xlnm.Print_Area" localSheetId="4">'IV. Кап. інвестиції'!$A$1:$J$17</definedName>
    <definedName name="_xlnm.Print_Area" localSheetId="2">'ІІ. Розр. з бюджетом'!$A$1:$J$48</definedName>
    <definedName name="_xlnm.Print_Area" localSheetId="3">'ІІІ. Рух грош. коштів'!$A$1:$J$76</definedName>
    <definedName name="_xlnm.Print_Area" localSheetId="0">'Осн. фін. пок.'!$A$1:$J$121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'[28]Inform'!$E$6</definedName>
    <definedName name="р">#REF!</definedName>
    <definedName name="т">'[29]Inform'!$E$6</definedName>
    <definedName name="тариф">'[30]Inform'!$G$2</definedName>
    <definedName name="уйцукйцуйу">#REF!</definedName>
    <definedName name="уке">'[31]Inform'!$G$2</definedName>
    <definedName name="УТГ">'[14]МТР Газ України'!$B$4</definedName>
    <definedName name="фів">'[23]МТР Газ України'!$B$4</definedName>
    <definedName name="фіваіф">'[25]7  Інші витрати'!#REF!</definedName>
    <definedName name="фф">'[26]МТР Газ України'!$F$1</definedName>
    <definedName name="ц">'[12]7  Інші витрати'!#REF!</definedName>
    <definedName name="ччч">'[32]БАЗА  '!#REF!</definedName>
    <definedName name="ш">#REF!</definedName>
  </definedNames>
  <calcPr fullCalcOnLoad="1"/>
</workbook>
</file>

<file path=xl/sharedStrings.xml><?xml version="1.0" encoding="utf-8"?>
<sst xmlns="http://schemas.openxmlformats.org/spreadsheetml/2006/main" count="821" uniqueCount="487">
  <si>
    <t>Додаток 1</t>
  </si>
  <si>
    <t>до Порядку складання, затвердження та контролю за виконанням фінансового плану підприємств, організацій та установ комунальної власності Музиківської сільської територіальної громади</t>
  </si>
  <si>
    <t>ПОГОДЖЕНО:</t>
  </si>
  <si>
    <t>ЗАТВЕРДЖУЮ:</t>
  </si>
  <si>
    <t>Фінансовий відділ Музиківської сільської ради</t>
  </si>
  <si>
    <t>Музиківська сільська рада</t>
  </si>
  <si>
    <t>Начальник фінансового відділу                                                       А. ЛЕБЕДЄВА</t>
  </si>
  <si>
    <t>Сільський голова                                                            С. ЛЕЙБЗОН</t>
  </si>
  <si>
    <t>(Посада, П.І.Б.  підпис)</t>
  </si>
  <si>
    <t>Рік</t>
  </si>
  <si>
    <t xml:space="preserve">Підприємство  </t>
  </si>
  <si>
    <t>Комунальне підприємство “Струмок-2”</t>
  </si>
  <si>
    <t xml:space="preserve">за ЄДРПОУ </t>
  </si>
  <si>
    <t xml:space="preserve">Організаційно-правова форма </t>
  </si>
  <si>
    <t xml:space="preserve">Комунальне підприємство </t>
  </si>
  <si>
    <t>за КОПФГ</t>
  </si>
  <si>
    <t>Територія</t>
  </si>
  <si>
    <t>с.Східне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</si>
  <si>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</si>
  <si>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</si>
  <si>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</si>
  <si>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</si>
  <si>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 xml:space="preserve">Житлово-комунальне господарство </t>
  </si>
  <si>
    <t>за ЗКГНГ</t>
  </si>
  <si>
    <t xml:space="preserve">Вид економічної діяльності    </t>
  </si>
  <si>
    <t xml:space="preserve">за  КВЕД  </t>
  </si>
  <si>
    <t>Одиниця виміру, тис. грн</t>
  </si>
  <si>
    <t>Стандарти звітності П(с)БОУ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</si>
  <si>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</si>
  <si>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</si>
  <si>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</si>
  <si>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</si>
  <si>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</si>
  <si>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с.Східне вул.Ювілейна, 11А</t>
  </si>
  <si>
    <t xml:space="preserve">Телефон </t>
  </si>
  <si>
    <t xml:space="preserve">Прізвище та ініціали керівника  </t>
  </si>
  <si>
    <t>Трофимчук Г.О.</t>
  </si>
  <si>
    <t>ФІНАНСОВИЙ ПЛАН ПІДПРИЄМСТВА НА 2022 рік</t>
  </si>
  <si>
    <t>Основні фінансові показники</t>
  </si>
  <si>
    <t>Найменування показника</t>
  </si>
  <si>
    <t xml:space="preserve">Код рядка </t>
  </si>
  <si>
    <t>Факт минулого 2020 року</t>
  </si>
  <si>
    <t>Фінансовий план поточного 2021 року</t>
  </si>
  <si>
    <t>Прогноз на поточний 2021 рік</t>
  </si>
  <si>
    <t>Плановий 2022  рік (усього)</t>
  </si>
  <si>
    <t>Інформація згідно із стратегічним планом розвитку</t>
  </si>
  <si>
    <t>плановий рік +1 рік</t>
  </si>
  <si>
    <t>плановий рік +2 роки</t>
  </si>
  <si>
    <t>плановий рік +3 роки</t>
  </si>
  <si>
    <t>плановий рік
+4 роки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</si>
  <si>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</si>
  <si>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</si>
  <si>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</si>
  <si>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</si>
  <si>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</t>
  </si>
  <si>
    <t>Витрати на збут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</si>
  <si>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</si>
  <si>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</si>
  <si>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</si>
  <si>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</si>
  <si>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</si>
  <si>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</si>
  <si>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</si>
  <si>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</si>
  <si>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</si>
  <si>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</t>
  </si>
  <si>
    <t>Інші витрати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</si>
  <si>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</si>
  <si>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</si>
  <si>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</si>
  <si>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</si>
  <si>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</si>
  <si>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</si>
  <si>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</si>
  <si>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</si>
  <si>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IІ. Розрахунки з бюджетом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</si>
  <si>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</si>
  <si>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</si>
  <si>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</si>
  <si>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</si>
  <si>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(    )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</si>
  <si>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</si>
  <si>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</si>
  <si>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</si>
  <si>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</si>
  <si>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</si>
  <si>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</si>
  <si>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</si>
  <si>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</si>
  <si>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</si>
  <si>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ІІІ. Рух грошових коштів</t>
  </si>
  <si>
    <t>Залишок коштів на початок періоду</t>
  </si>
  <si>
    <t>x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</si>
  <si>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</si>
  <si>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</si>
  <si>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</si>
  <si>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</si>
  <si>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</si>
  <si>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</si>
  <si>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</si>
  <si>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</si>
  <si>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</si>
  <si>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</si>
  <si>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</si>
  <si>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</si>
  <si>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</si>
  <si>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</si>
  <si>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</si>
  <si>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</si>
  <si>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</si>
  <si>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</si>
  <si>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</si>
  <si>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</si>
  <si>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</si>
  <si>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</si>
  <si>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</si>
  <si>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</si>
  <si>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</si>
  <si>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</si>
  <si>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</si>
  <si>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</si>
  <si>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</si>
  <si>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</si>
  <si>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</si>
  <si>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</si>
  <si>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</si>
  <si>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</si>
  <si>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</si>
  <si>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</si>
  <si>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</si>
  <si>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</si>
  <si>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</si>
  <si>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</si>
  <si>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</si>
  <si>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</si>
  <si>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</si>
  <si>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</si>
  <si>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</si>
  <si>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</si>
  <si>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</si>
  <si>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</si>
  <si>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</si>
  <si>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</si>
  <si>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</si>
  <si>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Витрати на оплату праці</t>
  </si>
  <si>
    <t>8010</t>
  </si>
  <si>
    <t>Середньомісячні витрати на оплату праці одного працівника (грн), усього, у тому числі:</t>
  </si>
  <si>
    <t>8020</t>
  </si>
  <si>
    <t>8021</t>
  </si>
  <si>
    <t>8022</t>
  </si>
  <si>
    <t>8023</t>
  </si>
  <si>
    <r>
      <rPr>
        <b/>
        <sz val="14"/>
        <rFont val="Times New Roman"/>
        <family val="1"/>
      </rPr>
      <t>Керівник</t>
    </r>
    <r>
      <rPr>
        <sz val="14"/>
        <rFont val="Times New Roman"/>
        <family val="1"/>
      </rPr>
      <t xml:space="preserve">   _____________________________________</t>
    </r>
  </si>
  <si>
    <t>_____________________________</t>
  </si>
  <si>
    <t>______________________________________</t>
  </si>
  <si>
    <t>(посада)</t>
  </si>
  <si>
    <t>(підпис)</t>
  </si>
  <si>
    <t xml:space="preserve">         (ініціали, прізвище)    </t>
  </si>
  <si>
    <t>I. Формування фінансових результатів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</si>
  <si>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</si>
  <si>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</si>
  <si>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</si>
  <si>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</si>
  <si>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</si>
  <si>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</si>
  <si>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</si>
  <si>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</si>
  <si>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</si>
  <si>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</si>
  <si>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Відрахування на ЄСВ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</si>
  <si>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</si>
  <si>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</si>
  <si>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</si>
  <si>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видобуток корисних копалин,спец.викор.води,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</si>
  <si>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</si>
  <si>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</si>
  <si>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</si>
  <si>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</si>
  <si>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</si>
  <si>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</si>
  <si>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</si>
  <si>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</si>
  <si>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</si>
  <si>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</si>
  <si>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</si>
  <si>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</si>
  <si>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</si>
  <si>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</si>
  <si>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</si>
  <si>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</si>
  <si>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</si>
  <si>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</si>
  <si>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</si>
  <si>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</si>
  <si>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</si>
  <si>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</si>
  <si>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</si>
  <si>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</si>
  <si>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ком.послуги адм.будівлі, заправка картриджу, ремонт ком.техніки</t>
  </si>
  <si>
    <t>Витрати на збут, у тому числі:</t>
  </si>
  <si>
    <t>транспортні витрати</t>
  </si>
  <si>
    <t>витрати на зберігання та упаковку</t>
  </si>
  <si>
    <t>відрахування на ЄСВ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</si>
  <si>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</si>
  <si>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</si>
  <si>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</si>
  <si>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бланки договорів, абон.книжки, канцелярія</t>
  </si>
  <si>
    <t>Інші операційні доходи, усього, у тому числі:</t>
  </si>
  <si>
    <t>курсові різниці</t>
  </si>
  <si>
    <t>нетипові операційні доходи (розшифрувати)</t>
  </si>
  <si>
    <t xml:space="preserve">інші операційні доходи (розшифрувати) 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</si>
  <si>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</si>
  <si>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</si>
  <si>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</si>
  <si>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</si>
  <si>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</si>
  <si>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</si>
  <si>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 xml:space="preserve"> дослідження питної води, дезінфекція, податок на прибуток, ключі Соната, ком.банку.,пломби,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</si>
  <si>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</si>
  <si>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</si>
  <si>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</si>
  <si>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</si>
  <si>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доходи, усього, у тому числі:</t>
  </si>
  <si>
    <t>інші доходи (розшифрувати) - безоплатно отримання ОЗ</t>
  </si>
  <si>
    <t>1257*0,944</t>
  </si>
  <si>
    <t>Інші витрати, усього, у тому числі:</t>
  </si>
  <si>
    <t xml:space="preserve">інші витрати (розшифрувати) </t>
  </si>
  <si>
    <t>Витрати з податку на прибуток (18%)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</si>
  <si>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</si>
  <si>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</si>
  <si>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</si>
  <si>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</si>
  <si>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</si>
  <si>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</si>
  <si>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</si>
  <si>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</si>
  <si>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</si>
  <si>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</si>
  <si>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</si>
  <si>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</si>
  <si>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</si>
  <si>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</si>
  <si>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</si>
  <si>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</si>
  <si>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</si>
  <si>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Відрахування на соціальні заходи</t>
  </si>
  <si>
    <t>Амортизація</t>
  </si>
  <si>
    <t>Усього</t>
  </si>
  <si>
    <t>податок на прибуток</t>
  </si>
  <si>
    <r>
      <rPr>
        <b/>
        <sz val="14"/>
        <rFont val="Times New Roman"/>
        <family val="1"/>
      </rPr>
      <t xml:space="preserve">Керівник </t>
    </r>
    <r>
      <rPr>
        <sz val="14"/>
        <rFont val="Times New Roman"/>
        <family val="1"/>
      </rPr>
      <t>_____________________________________</t>
    </r>
  </si>
  <si>
    <t>_________________________</t>
  </si>
  <si>
    <t xml:space="preserve">                                (посада)</t>
  </si>
  <si>
    <t xml:space="preserve">               (підпис)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</si>
  <si>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</si>
  <si>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</si>
  <si>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</si>
  <si>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</si>
  <si>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</si>
  <si>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</si>
  <si>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</si>
  <si>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</si>
  <si>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</si>
  <si>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</si>
  <si>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</si>
  <si>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</si>
  <si>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 xml:space="preserve">Інші цілі (розшифрувати) перерахування частки чистого прибутку 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</si>
  <si>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</si>
  <si>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</si>
  <si>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доходи фізичних осіб</t>
  </si>
  <si>
    <t>інші податки та збори (розшифрувати) екологічний податок</t>
  </si>
  <si>
    <t>Сплата податків та зборів до місцевих бюджетів (податкові платежі), усього, у тому числі:</t>
  </si>
  <si>
    <t>податок на доходи фізичних осіб ( 18% на ФОП)</t>
  </si>
  <si>
    <t>земельний податок</t>
  </si>
  <si>
    <t>орендна плата</t>
  </si>
  <si>
    <t xml:space="preserve">інші податки та збори (розшифрувати) плата за перевищення фтору 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</si>
  <si>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</si>
  <si>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</si>
  <si>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(22% на ФОП)         </t>
  </si>
  <si>
    <t>інші податки, збори та платежі (розшифрувати)- військовий збір (1,5% на ФОП)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</si>
  <si>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</si>
  <si>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</si>
  <si>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</si>
  <si>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r>
      <rPr>
        <b/>
        <sz val="14"/>
        <rFont val="Times New Roman"/>
        <family val="1"/>
      </rPr>
      <t xml:space="preserve">Керівник </t>
    </r>
    <r>
      <rPr>
        <sz val="14"/>
        <rFont val="Times New Roman"/>
        <family val="1"/>
      </rPr>
      <t>______________________________</t>
    </r>
  </si>
  <si>
    <t xml:space="preserve">                                     (посада)</t>
  </si>
  <si>
    <t xml:space="preserve">                    (підпис)</t>
  </si>
  <si>
    <t>ІІІ. Рух грошових коштів (за прямим методом)</t>
  </si>
  <si>
    <t>Код рядка</t>
  </si>
  <si>
    <t>І. Рух коштів у результаті операційної діяльності</t>
  </si>
  <si>
    <t>Надходження грошових коштів від операційної діяльності з ПДВ</t>
  </si>
  <si>
    <t xml:space="preserve">Виручка від реалізації продукції (товарів, робіт, послуг) </t>
  </si>
  <si>
    <t>Повернення податків і зборів, у тому числі:</t>
  </si>
  <si>
    <t>податку на додану вартість</t>
  </si>
  <si>
    <t>Цільове фінансування  (пільги, субсидії, місцевий, обласний  та державний бюджети)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</si>
  <si>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</si>
  <si>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</si>
  <si>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</si>
  <si>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</si>
  <si>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</si>
  <si>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r>
      <rPr>
        <sz val="14"/>
        <rFont val="Times New Roman"/>
        <family val="1"/>
      </rPr>
      <t>Інші надходження (розшифрувати)</t>
    </r>
    <r>
      <rPr>
        <i/>
        <sz val="14"/>
        <rFont val="Times New Roman"/>
        <family val="1"/>
      </rPr>
      <t xml:space="preserve">  (дохід від реалізації інших оборотних активів, дохід від операційної оренди, отримані) штрафи,відшкодування раніше списаних активів, проценти отримані</t>
    </r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</si>
  <si>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</si>
  <si>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</si>
  <si>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Розрахунки з оплати праці (зарплата та ЄСВ)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</si>
  <si>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</si>
  <si>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</si>
  <si>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</si>
  <si>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 (надра і спеводокористування)</t>
  </si>
  <si>
    <t>податок на доходи фізичних осіб - 18%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</si>
  <si>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</si>
  <si>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</si>
  <si>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</si>
  <si>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</si>
  <si>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</si>
  <si>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 земельний податок, військовий збір, плата за перевищення вмісту фтору</t>
  </si>
  <si>
    <t>Повернення коштів до бюджету</t>
  </si>
  <si>
    <t>Інші витрати (розшифрувати) екологічний податок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</si>
  <si>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</si>
  <si>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</si>
  <si>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</si>
  <si>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</si>
  <si>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</si>
  <si>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rPr>
        <sz val="14"/>
        <rFont val="Times New Roman"/>
        <family val="1"/>
      </rP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</si>
  <si>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</si>
  <si>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rPr>
        <sz val="14"/>
        <rFont val="Times New Roman"/>
        <family val="1"/>
      </rP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</si>
  <si>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</si>
  <si>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</si>
  <si>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</si>
  <si>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Інші витрати (розшифрувати) модернізація, капітальний ремонт, придбання інших необоротних матеріальних активів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</si>
  <si>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</si>
  <si>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</si>
  <si>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</si>
  <si>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</si>
  <si>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r>
      <rPr>
        <sz val="14"/>
        <rFont val="Times New Roman"/>
        <family val="1"/>
      </rPr>
      <t>Інші надходження (розшифрувати)</t>
    </r>
    <r>
      <rPr>
        <i/>
        <sz val="14"/>
        <rFont val="Times New Roman"/>
        <family val="1"/>
      </rPr>
      <t xml:space="preserve"> (поповнення статутного фонду)</t>
    </r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</si>
  <si>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</si>
  <si>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</si>
  <si>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</si>
  <si>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</si>
  <si>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</si>
  <si>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</si>
  <si>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r>
      <rPr>
        <b/>
        <sz val="14"/>
        <rFont val="Times New Roman"/>
        <family val="1"/>
      </rPr>
      <t xml:space="preserve">Керівник </t>
    </r>
    <r>
      <rPr>
        <sz val="14"/>
        <rFont val="Times New Roman"/>
        <family val="1"/>
      </rPr>
      <t>_______________________________</t>
    </r>
  </si>
  <si>
    <t xml:space="preserve">                                        (посада)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</si>
  <si>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</si>
  <si>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</si>
  <si>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</si>
  <si>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</si>
  <si>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</si>
  <si>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</si>
  <si>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</si>
  <si>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</si>
  <si>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</si>
  <si>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r>
      <rPr>
        <b/>
        <sz val="14"/>
        <rFont val="Times New Roman"/>
        <family val="1"/>
      </rPr>
      <t xml:space="preserve">Керівник </t>
    </r>
    <r>
      <rPr>
        <sz val="14"/>
        <rFont val="Times New Roman"/>
        <family val="1"/>
      </rPr>
      <t xml:space="preserve"> __________________________________</t>
    </r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</si>
  <si>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</si>
  <si>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</si>
  <si>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</si>
  <si>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</si>
  <si>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</si>
  <si>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</si>
  <si>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</si>
  <si>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</si>
  <si>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</si>
  <si>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</si>
  <si>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</si>
  <si>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</si>
  <si>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</si>
  <si>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</si>
  <si>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</si>
  <si>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</si>
  <si>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</si>
  <si>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</si>
  <si>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</si>
  <si>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</si>
  <si>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Зменшення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</si>
  <si>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</si>
  <si>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</si>
  <si>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</si>
  <si>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</si>
  <si>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</si>
  <si>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r>
      <rPr>
        <b/>
        <sz val="14"/>
        <rFont val="Times New Roman"/>
        <family val="1"/>
      </rPr>
      <t xml:space="preserve">                             Керівник </t>
    </r>
    <r>
      <rPr>
        <sz val="14"/>
        <rFont val="Times New Roman"/>
        <family val="1"/>
      </rPr>
      <t xml:space="preserve"> _____________________________________</t>
    </r>
  </si>
  <si>
    <t xml:space="preserve">                                                                   (посада)</t>
  </si>
  <si>
    <t xml:space="preserve">                (ініціали, прізвище)    </t>
  </si>
  <si>
    <t>Інформація</t>
  </si>
  <si>
    <t>до фінансового плану на 2022 рік</t>
  </si>
  <si>
    <t>КП___________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</si>
  <si>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</si>
  <si>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</si>
  <si>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</si>
  <si>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Фінансовий план
поточного 2021  року</t>
  </si>
  <si>
    <t>Прогноз на поточний 2021  рік</t>
  </si>
  <si>
    <t>Плановий 2022 рік</t>
  </si>
  <si>
    <t>Плановий рік до прогнозу на поточний рік, %</t>
  </si>
  <si>
    <t>Плановий рік до факту минулого року, %</t>
  </si>
  <si>
    <t>Фонд оплати праці, тис. грн, у тому числі:</t>
  </si>
  <si>
    <t>Витрати на оплату праці, тис. грн, у тому числі: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</si>
  <si>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</si>
  <si>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Поясненння щодо збільшення чисельнесті і витрат на оплату праці адміністратинво-управлінського персоналу</t>
  </si>
  <si>
    <t>У показниках факту за минулий  (2020 рік) та плановий (2021 рік) періодах чисельність керівників виробничих підрозділів та їх заробітна плата відображені у рядку "працівники"</t>
  </si>
  <si>
    <t>У планованому періоді (2022 рік) показники за цією категорією працівників відображені у рядку "адміністративно-управлінський персонал"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</si>
  <si>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</si>
  <si>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</si>
  <si>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</si>
  <si>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</si>
  <si>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</si>
  <si>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</si>
  <si>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Питома вага в загальному обсязі реалізації, %</t>
  </si>
  <si>
    <r>
      <rPr>
        <sz val="14"/>
        <rFont val="Times New Roman"/>
        <family val="1"/>
      </rPr>
      <t>Фактичний показник за _</t>
    </r>
    <r>
      <rPr>
        <u val="single"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минулий рік</t>
    </r>
  </si>
  <si>
    <t>Плановий показник поточного 2021 року</t>
  </si>
  <si>
    <t>Фактичний показник поточного року за останній звітний період 2021 рік</t>
  </si>
  <si>
    <r>
      <rPr>
        <sz val="14"/>
        <rFont val="Times New Roman"/>
        <family val="1"/>
      </rPr>
      <t xml:space="preserve">Плановий </t>
    </r>
    <r>
      <rPr>
        <u val="single"/>
        <sz val="14"/>
        <rFont val="Times New Roman"/>
        <family val="1"/>
      </rPr>
      <t>2022</t>
    </r>
    <r>
      <rPr>
        <sz val="14"/>
        <rFont val="Times New Roman"/>
        <family val="1"/>
      </rPr>
      <t xml:space="preserve">  рік</t>
    </r>
  </si>
  <si>
    <t>за минулий рік</t>
  </si>
  <si>
    <t>за плановий рік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</si>
  <si>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</si>
  <si>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</si>
  <si>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</si>
  <si>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кількість продукції/             наданих послуг, одиниця виміру (куб.м, Гкал)</t>
  </si>
  <si>
    <t>кількість продукції/             наданих послуг, одиниця виміру (тис.куб.м, тис. Гкал)</t>
  </si>
  <si>
    <t>послуги з водопостатачання</t>
  </si>
  <si>
    <t>послуги з водовідведення</t>
  </si>
  <si>
    <t xml:space="preserve">послуги з теплопостачання </t>
  </si>
  <si>
    <t xml:space="preserve">послуги з утримання будинків, споруд і прибудинкових територій </t>
  </si>
  <si>
    <t>інші види наданих послуг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</si>
  <si>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</si>
  <si>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</si>
  <si>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</si>
  <si>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</si>
  <si>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</si>
  <si>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</si>
  <si>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</si>
  <si>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</si>
  <si>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</si>
  <si>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5. Інформація щодо отримання та повернення залучених коштів</t>
  </si>
  <si>
    <t>Зобов'язання</t>
  </si>
  <si>
    <r>
      <rPr>
        <sz val="14"/>
        <rFont val="Times New Roman"/>
        <family val="1"/>
      </rPr>
      <t xml:space="preserve">Заборгованість за кредитами на початок </t>
    </r>
    <r>
      <rPr>
        <u val="single"/>
        <sz val="14"/>
        <rFont val="Times New Roman"/>
        <family val="1"/>
      </rPr>
      <t xml:space="preserve">2021 </t>
    </r>
    <r>
      <rPr>
        <sz val="14"/>
        <rFont val="Times New Roman"/>
        <family val="1"/>
      </rPr>
      <t>року</t>
    </r>
  </si>
  <si>
    <t>План із залучення коштів</t>
  </si>
  <si>
    <t>План з повернення коштів</t>
  </si>
  <si>
    <r>
      <rPr>
        <sz val="14"/>
        <rFont val="Times New Roman"/>
        <family val="1"/>
      </rPr>
      <t xml:space="preserve">Заборгованість за кредитами на кінець </t>
    </r>
    <r>
      <rPr>
        <u val="single"/>
        <sz val="14"/>
        <rFont val="Times New Roman"/>
        <family val="1"/>
      </rPr>
      <t>2021</t>
    </r>
    <r>
      <rPr>
        <sz val="14"/>
        <rFont val="Times New Roman"/>
        <family val="1"/>
      </rPr>
      <t xml:space="preserve"> року</t>
    </r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</si>
  <si>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</si>
  <si>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</si>
  <si>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</si>
  <si>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</rP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</si>
  <si>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</si>
  <si>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</si>
  <si>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</si>
  <si>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</si>
  <si>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</si>
  <si>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</si>
  <si>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</si>
  <si>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Плановий рік до плану
поточного року, %</t>
  </si>
  <si>
    <t>Плановий рік до факту
минулого року, %</t>
  </si>
  <si>
    <t>факт
відповідного періоду
минулого  року (2020 р.)</t>
  </si>
  <si>
    <t xml:space="preserve">
план поточного року
звітного періоду (2021 рік)</t>
  </si>
  <si>
    <t xml:space="preserve">плановий рік 2022 </t>
  </si>
  <si>
    <t>7. Витрати на оренду службових автомобілів (у складі адміністративних витрат, рядок 1032)</t>
  </si>
  <si>
    <t>Договір</t>
  </si>
  <si>
    <t>Дата початку оренди</t>
  </si>
  <si>
    <t>факт
минулого року</t>
  </si>
  <si>
    <t>фінансовий план
поточного року</t>
  </si>
  <si>
    <t>плановий рік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</si>
  <si>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</si>
  <si>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</si>
  <si>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</si>
  <si>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</si>
  <si>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</si>
  <si>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</si>
  <si>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</si>
  <si>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</si>
  <si>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</si>
  <si>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</si>
  <si>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</si>
  <si>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</si>
  <si>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</si>
  <si>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>9. Капітальне будівництво (рядок 4010 таблиці 4)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</si>
  <si>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</si>
  <si>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</si>
  <si>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</si>
  <si>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</si>
  <si>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</si>
  <si>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</si>
  <si>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</si>
  <si>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</si>
  <si>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</si>
  <si>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</si>
  <si>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</si>
  <si>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</si>
  <si>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</si>
  <si>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</si>
  <si>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r>
      <rPr>
        <b/>
        <sz val="14"/>
        <rFont val="Times New Roman"/>
        <family val="1"/>
      </rPr>
      <t>Керівник ______________________________________</t>
    </r>
    <r>
      <rPr>
        <sz val="14"/>
        <rFont val="Times New Roman"/>
        <family val="1"/>
      </rPr>
      <t xml:space="preserve"> </t>
    </r>
  </si>
  <si>
    <t>____________________________________________</t>
  </si>
  <si>
    <t>______________________________________________</t>
  </si>
  <si>
    <t>(ініціали, прізвище)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</si>
</sst>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_(* #,##0.0_);_(* \(#,##0.0\);_(* \-_);_(@_)"/>
    <numFmt numFmtId="176" formatCode="#,##0.0"/>
    <numFmt numFmtId="177" formatCode="0.0"/>
    <numFmt numFmtId="178" formatCode="_(* #,##0_);_(* \(#,##0\);_(* \-??_);_(@_)"/>
    <numFmt numFmtId="179" formatCode="_(* #,##0.0_);_(* \(#,##0.0\);_(* \-??_);_(@_)"/>
    <numFmt numFmtId="180" formatCode="_(* #,##0.000_);_(* \(#,##0.000\);_(* \-??_);_(@_)"/>
  </numFmts>
  <fonts count="9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Arial Cyr"/>
      <family val="2"/>
    </font>
    <font>
      <b/>
      <sz val="13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Calibri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i/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58"/>
      <name val="Times New Roman"/>
      <family val="1"/>
    </font>
    <font>
      <b/>
      <sz val="14"/>
      <color indexed="58"/>
      <name val="Times New Roman"/>
      <family val="1"/>
    </font>
    <font>
      <sz val="14"/>
      <color indexed="10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6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6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6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6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6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6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6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6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6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6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7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7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7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7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7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49" fontId="8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9" fillId="0" borderId="0" applyNumberFormat="0" applyFill="0" applyBorder="0" applyAlignment="0" applyProtection="0"/>
    <xf numFmtId="165" fontId="10" fillId="0" borderId="0" applyAlignment="0">
      <protection/>
    </xf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4" fillId="40" borderId="5">
      <alignment horizontal="left" vertical="center"/>
      <protection locked="0"/>
    </xf>
    <xf numFmtId="49" fontId="14" fillId="40" borderId="5">
      <alignment horizontal="left" vertical="center"/>
      <protection/>
    </xf>
    <xf numFmtId="4" fontId="14" fillId="40" borderId="5">
      <alignment horizontal="right" vertical="center"/>
      <protection locked="0"/>
    </xf>
    <xf numFmtId="4" fontId="14" fillId="40" borderId="5">
      <alignment horizontal="right" vertical="center"/>
      <protection/>
    </xf>
    <xf numFmtId="4" fontId="15" fillId="40" borderId="5">
      <alignment horizontal="right" vertical="center"/>
      <protection locked="0"/>
    </xf>
    <xf numFmtId="49" fontId="16" fillId="40" borderId="3">
      <alignment horizontal="left" vertical="center"/>
      <protection locked="0"/>
    </xf>
    <xf numFmtId="49" fontId="16" fillId="40" borderId="3">
      <alignment horizontal="left" vertical="center"/>
      <protection/>
    </xf>
    <xf numFmtId="49" fontId="17" fillId="40" borderId="3">
      <alignment horizontal="left" vertical="center"/>
      <protection locked="0"/>
    </xf>
    <xf numFmtId="49" fontId="17" fillId="40" borderId="3">
      <alignment horizontal="left" vertical="center"/>
      <protection/>
    </xf>
    <xf numFmtId="4" fontId="16" fillId="40" borderId="3">
      <alignment horizontal="right" vertical="center"/>
      <protection locked="0"/>
    </xf>
    <xf numFmtId="4" fontId="16" fillId="40" borderId="3">
      <alignment horizontal="right" vertical="center"/>
      <protection/>
    </xf>
    <xf numFmtId="4" fontId="18" fillId="40" borderId="3">
      <alignment horizontal="righ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 locked="0"/>
    </xf>
    <xf numFmtId="49" fontId="8" fillId="40" borderId="3">
      <alignment horizontal="left" vertical="center"/>
      <protection/>
    </xf>
    <xf numFmtId="49" fontId="8" fillId="40" borderId="3">
      <alignment horizontal="left" vertical="center"/>
      <protection/>
    </xf>
    <xf numFmtId="49" fontId="15" fillId="40" borderId="3">
      <alignment horizontal="left" vertical="center"/>
      <protection locked="0"/>
    </xf>
    <xf numFmtId="49" fontId="15" fillId="40" borderId="3">
      <alignment horizontal="left" vertical="center"/>
      <protection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 locked="0"/>
    </xf>
    <xf numFmtId="4" fontId="8" fillId="40" borderId="3">
      <alignment horizontal="right" vertical="center"/>
      <protection/>
    </xf>
    <xf numFmtId="4" fontId="8" fillId="40" borderId="3">
      <alignment horizontal="right" vertical="center"/>
      <protection/>
    </xf>
    <xf numFmtId="4" fontId="15" fillId="40" borderId="3">
      <alignment horizontal="right" vertical="center"/>
      <protection locked="0"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" fontId="19" fillId="40" borderId="3">
      <alignment horizontal="right" vertical="center"/>
      <protection locked="0"/>
    </xf>
    <xf numFmtId="4" fontId="19" fillId="40" borderId="3">
      <alignment horizontal="right" vertical="center"/>
      <protection/>
    </xf>
    <xf numFmtId="4" fontId="21" fillId="40" borderId="3">
      <alignment horizontal="right" vertical="center"/>
      <protection locked="0"/>
    </xf>
    <xf numFmtId="49" fontId="22" fillId="0" borderId="3">
      <alignment horizontal="left" vertical="center"/>
      <protection locked="0"/>
    </xf>
    <xf numFmtId="49" fontId="22" fillId="0" borderId="3">
      <alignment horizontal="left" vertical="center"/>
      <protection/>
    </xf>
    <xf numFmtId="49" fontId="23" fillId="0" borderId="3">
      <alignment horizontal="left" vertical="center"/>
      <protection locked="0"/>
    </xf>
    <xf numFmtId="49" fontId="23" fillId="0" borderId="3">
      <alignment horizontal="left" vertical="center"/>
      <protection/>
    </xf>
    <xf numFmtId="4" fontId="22" fillId="0" borderId="3">
      <alignment horizontal="right" vertical="center"/>
      <protection locked="0"/>
    </xf>
    <xf numFmtId="4" fontId="22" fillId="0" borderId="3">
      <alignment horizontal="right" vertical="center"/>
      <protection/>
    </xf>
    <xf numFmtId="4" fontId="23" fillId="0" borderId="3">
      <alignment horizontal="right" vertical="center"/>
      <protection locked="0"/>
    </xf>
    <xf numFmtId="49" fontId="24" fillId="0" borderId="3">
      <alignment horizontal="left" vertical="center"/>
      <protection locked="0"/>
    </xf>
    <xf numFmtId="49" fontId="24" fillId="0" borderId="3">
      <alignment horizontal="left" vertical="center"/>
      <protection/>
    </xf>
    <xf numFmtId="49" fontId="25" fillId="0" borderId="3">
      <alignment horizontal="left" vertical="center"/>
      <protection locked="0"/>
    </xf>
    <xf numFmtId="49" fontId="25" fillId="0" borderId="3">
      <alignment horizontal="left" vertical="center"/>
      <protection/>
    </xf>
    <xf numFmtId="4" fontId="24" fillId="0" borderId="3">
      <alignment horizontal="right" vertical="center"/>
      <protection locked="0"/>
    </xf>
    <xf numFmtId="4" fontId="24" fillId="0" borderId="3">
      <alignment horizontal="right" vertical="center"/>
      <protection/>
    </xf>
    <xf numFmtId="49" fontId="22" fillId="0" borderId="3">
      <alignment horizontal="left" vertical="center"/>
      <protection locked="0"/>
    </xf>
    <xf numFmtId="49" fontId="23" fillId="0" borderId="3">
      <alignment horizontal="left" vertical="center"/>
      <protection locked="0"/>
    </xf>
    <xf numFmtId="4" fontId="22" fillId="0" borderId="3">
      <alignment horizontal="right" vertical="center"/>
      <protection locked="0"/>
    </xf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4" fontId="27" fillId="7" borderId="3">
      <alignment horizontal="right" vertical="center"/>
      <protection locked="0"/>
    </xf>
    <xf numFmtId="4" fontId="27" fillId="6" borderId="3">
      <alignment horizontal="right" vertical="center"/>
      <protection locked="0"/>
    </xf>
    <xf numFmtId="4" fontId="27" fillId="38" borderId="3">
      <alignment horizontal="right" vertical="center"/>
      <protection locked="0"/>
    </xf>
    <xf numFmtId="0" fontId="28" fillId="38" borderId="7" applyNumberFormat="0" applyAlignment="0" applyProtection="0"/>
    <xf numFmtId="49" fontId="8" fillId="0" borderId="3">
      <alignment horizontal="left" vertical="center" wrapText="1"/>
      <protection locked="0"/>
    </xf>
    <xf numFmtId="49" fontId="8" fillId="0" borderId="3">
      <alignment horizontal="left" vertical="center" wrapText="1"/>
      <protection locked="0"/>
    </xf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77" fillId="41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7" fillId="42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7" fillId="43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7" fillId="44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7" fillId="45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7" fillId="46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78" fillId="47" borderId="9" applyNumberFormat="0" applyAlignment="0" applyProtection="0"/>
    <xf numFmtId="0" fontId="32" fillId="7" borderId="1" applyNumberFormat="0" applyAlignment="0" applyProtection="0"/>
    <xf numFmtId="0" fontId="13" fillId="7" borderId="1" applyNumberFormat="0" applyAlignment="0" applyProtection="0"/>
    <xf numFmtId="0" fontId="79" fillId="48" borderId="10" applyNumberFormat="0" applyAlignment="0" applyProtection="0"/>
    <xf numFmtId="0" fontId="33" fillId="38" borderId="7" applyNumberFormat="0" applyAlignment="0" applyProtection="0"/>
    <xf numFmtId="0" fontId="28" fillId="38" borderId="7" applyNumberFormat="0" applyAlignment="0" applyProtection="0"/>
    <xf numFmtId="0" fontId="80" fillId="48" borderId="9" applyNumberFormat="0" applyAlignment="0" applyProtection="0"/>
    <xf numFmtId="0" fontId="34" fillId="38" borderId="1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35" fillId="4" borderId="0" applyNumberFormat="0" applyBorder="0" applyAlignment="0" applyProtection="0"/>
    <xf numFmtId="0" fontId="81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2" applyNumberFormat="0" applyFill="0" applyAlignment="0" applyProtection="0"/>
    <xf numFmtId="0" fontId="82" fillId="0" borderId="13" applyNumberFormat="0" applyFill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38" fillId="0" borderId="14" applyNumberFormat="0" applyFill="0" applyAlignment="0" applyProtection="0"/>
    <xf numFmtId="0" fontId="83" fillId="0" borderId="15" applyNumberFormat="0" applyFill="0" applyAlignment="0" applyProtection="0"/>
    <xf numFmtId="0" fontId="40" fillId="0" borderId="4" applyNumberFormat="0" applyFill="0" applyAlignment="0" applyProtection="0"/>
    <xf numFmtId="0" fontId="11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84" fillId="0" borderId="16" applyNumberFormat="0" applyFill="0" applyAlignment="0" applyProtection="0"/>
    <xf numFmtId="0" fontId="41" fillId="0" borderId="8" applyNumberFormat="0" applyFill="0" applyAlignment="0" applyProtection="0"/>
    <xf numFmtId="0" fontId="30" fillId="0" borderId="8" applyNumberFormat="0" applyFill="0" applyAlignment="0" applyProtection="0"/>
    <xf numFmtId="0" fontId="85" fillId="49" borderId="17" applyNumberFormat="0" applyAlignment="0" applyProtection="0"/>
    <xf numFmtId="0" fontId="42" fillId="39" borderId="2" applyNumberFormat="0" applyAlignment="0" applyProtection="0"/>
    <xf numFmtId="0" fontId="7" fillId="39" borderId="2" applyNumberFormat="0" applyAlignment="0" applyProtection="0"/>
    <xf numFmtId="0" fontId="8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87" fillId="51" borderId="0" applyNumberFormat="0" applyBorder="0" applyAlignment="0" applyProtection="0"/>
    <xf numFmtId="0" fontId="44" fillId="50" borderId="0" applyNumberFormat="0" applyBorder="0" applyAlignment="0" applyProtection="0"/>
    <xf numFmtId="0" fontId="4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5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53" borderId="18" applyNumberFormat="0" applyFon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0" fontId="0" fillId="54" borderId="1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0" fillId="0" borderId="20" applyNumberFormat="0" applyFill="0" applyAlignment="0" applyProtection="0"/>
    <xf numFmtId="0" fontId="49" fillId="0" borderId="6" applyNumberFormat="0" applyFill="0" applyAlignment="0" applyProtection="0"/>
    <xf numFmtId="0" fontId="26" fillId="0" borderId="6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92" fillId="55" borderId="0" applyNumberFormat="0" applyBorder="0" applyAlignment="0" applyProtection="0"/>
    <xf numFmtId="0" fontId="51" fillId="4" borderId="0" applyNumberFormat="0" applyBorder="0" applyAlignment="0" applyProtection="0"/>
    <xf numFmtId="0" fontId="35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0" fillId="0" borderId="0">
      <alignment wrapText="1"/>
      <protection/>
    </xf>
  </cellStyleXfs>
  <cellXfs count="283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6" fillId="0" borderId="0" xfId="264" applyFont="1" applyAlignment="1" applyProtection="1">
      <alignment horizontal="center" vertical="center" wrapText="1"/>
      <protection locked="0"/>
    </xf>
    <xf numFmtId="0" fontId="57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6" fillId="0" borderId="0" xfId="264" applyFont="1" applyAlignment="1" applyProtection="1">
      <alignment vertical="center" wrapText="1"/>
      <protection locked="0"/>
    </xf>
    <xf numFmtId="0" fontId="55" fillId="0" borderId="0" xfId="0" applyFont="1" applyFill="1" applyBorder="1" applyAlignment="1">
      <alignment horizontal="right" vertical="center"/>
    </xf>
    <xf numFmtId="0" fontId="60" fillId="0" borderId="0" xfId="264" applyFont="1" applyAlignment="1" applyProtection="1">
      <alignment horizontal="center" vertical="center" wrapText="1"/>
      <protection locked="0"/>
    </xf>
    <xf numFmtId="0" fontId="54" fillId="0" borderId="21" xfId="0" applyFont="1" applyFill="1" applyBorder="1" applyAlignment="1">
      <alignment vertical="center"/>
    </xf>
    <xf numFmtId="0" fontId="54" fillId="0" borderId="22" xfId="0" applyFont="1" applyFill="1" applyBorder="1" applyAlignment="1">
      <alignment vertical="center"/>
    </xf>
    <xf numFmtId="0" fontId="54" fillId="0" borderId="2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vertical="center" wrapText="1"/>
    </xf>
    <xf numFmtId="0" fontId="54" fillId="0" borderId="23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/>
    </xf>
    <xf numFmtId="0" fontId="54" fillId="0" borderId="24" xfId="0" applyFont="1" applyFill="1" applyBorder="1" applyAlignment="1">
      <alignment vertical="center" wrapText="1"/>
    </xf>
    <xf numFmtId="0" fontId="54" fillId="0" borderId="25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3" xfId="209" applyNumberFormat="1" applyFont="1" applyFill="1" applyBorder="1" applyAlignment="1">
      <alignment vertical="center" wrapText="1"/>
      <protection locked="0"/>
    </xf>
    <xf numFmtId="167" fontId="54" fillId="0" borderId="3" xfId="0" applyNumberFormat="1" applyFont="1" applyFill="1" applyBorder="1" applyAlignment="1">
      <alignment horizontal="center" vertical="center" wrapText="1"/>
    </xf>
    <xf numFmtId="167" fontId="54" fillId="3" borderId="3" xfId="0" applyNumberFormat="1" applyFont="1" applyFill="1" applyBorder="1" applyAlignment="1">
      <alignment horizontal="center" vertical="center" wrapText="1"/>
    </xf>
    <xf numFmtId="167" fontId="63" fillId="0" borderId="0" xfId="0" applyNumberFormat="1" applyFont="1" applyFill="1" applyBorder="1" applyAlignment="1">
      <alignment vertical="center"/>
    </xf>
    <xf numFmtId="0" fontId="63" fillId="0" borderId="3" xfId="209" applyNumberFormat="1" applyFont="1" applyFill="1" applyBorder="1" applyAlignment="1">
      <alignment vertical="center" wrapText="1"/>
      <protection locked="0"/>
    </xf>
    <xf numFmtId="167" fontId="63" fillId="6" borderId="3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63" fillId="0" borderId="3" xfId="0" applyFont="1" applyFill="1" applyBorder="1" applyAlignment="1">
      <alignment vertical="center" wrapText="1"/>
    </xf>
    <xf numFmtId="0" fontId="63" fillId="0" borderId="3" xfId="0" applyFont="1" applyFill="1" applyBorder="1" applyAlignment="1" applyProtection="1">
      <alignment vertical="center" wrapText="1"/>
      <protection locked="0"/>
    </xf>
    <xf numFmtId="167" fontId="63" fillId="0" borderId="3" xfId="0" applyNumberFormat="1" applyFont="1" applyFill="1" applyBorder="1" applyAlignment="1">
      <alignment horizontal="center" vertical="center" wrapText="1"/>
    </xf>
    <xf numFmtId="175" fontId="63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63" fillId="0" borderId="3" xfId="0" applyFont="1" applyFill="1" applyBorder="1" applyAlignment="1">
      <alignment horizontal="center" vertical="center"/>
    </xf>
    <xf numFmtId="0" fontId="63" fillId="0" borderId="3" xfId="295" applyFont="1" applyFill="1" applyBorder="1" applyAlignment="1">
      <alignment horizontal="left" vertical="center" wrapText="1"/>
      <protection/>
    </xf>
    <xf numFmtId="0" fontId="54" fillId="0" borderId="3" xfId="295" applyFont="1" applyFill="1" applyBorder="1" applyAlignment="1">
      <alignment horizontal="left" vertical="center" wrapText="1"/>
      <protection/>
    </xf>
    <xf numFmtId="0" fontId="54" fillId="0" borderId="3" xfId="295" applyFont="1" applyFill="1" applyBorder="1" applyAlignment="1">
      <alignment horizontal="center" vertical="center"/>
      <protection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63" fillId="0" borderId="3" xfId="0" applyFont="1" applyFill="1" applyBorder="1" applyAlignment="1" applyProtection="1">
      <alignment horizontal="left" vertical="center" wrapText="1"/>
      <protection locked="0"/>
    </xf>
    <xf numFmtId="0" fontId="63" fillId="0" borderId="26" xfId="0" applyFont="1" applyFill="1" applyBorder="1" applyAlignment="1" applyProtection="1">
      <alignment horizontal="left" vertical="center" wrapText="1"/>
      <protection locked="0"/>
    </xf>
    <xf numFmtId="176" fontId="54" fillId="0" borderId="3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/>
    </xf>
    <xf numFmtId="0" fontId="63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>
      <alignment horizontal="center" vertical="center"/>
    </xf>
    <xf numFmtId="177" fontId="54" fillId="4" borderId="3" xfId="287" applyNumberFormat="1" applyFont="1" applyFill="1" applyBorder="1" applyAlignment="1">
      <alignment horizontal="center" vertical="center" wrapText="1"/>
      <protection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167" fontId="54" fillId="50" borderId="3" xfId="0" applyNumberFormat="1" applyFont="1" applyFill="1" applyBorder="1" applyAlignment="1">
      <alignment horizontal="center" vertical="center" wrapText="1"/>
    </xf>
    <xf numFmtId="167" fontId="63" fillId="50" borderId="3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167" fontId="54" fillId="6" borderId="3" xfId="0" applyNumberFormat="1" applyFont="1" applyFill="1" applyBorder="1" applyAlignment="1">
      <alignment horizontal="center" vertical="center" wrapText="1"/>
    </xf>
    <xf numFmtId="49" fontId="54" fillId="0" borderId="25" xfId="0" applyNumberFormat="1" applyFont="1" applyFill="1" applyBorder="1" applyAlignment="1">
      <alignment horizontal="center" vertical="center"/>
    </xf>
    <xf numFmtId="175" fontId="63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left" vertical="center"/>
      <protection locked="0"/>
    </xf>
    <xf numFmtId="176" fontId="63" fillId="0" borderId="0" xfId="0" applyNumberFormat="1" applyFont="1" applyFill="1" applyBorder="1" applyAlignment="1">
      <alignment horizontal="center" vertical="center" wrapText="1"/>
    </xf>
    <xf numFmtId="176" fontId="63" fillId="0" borderId="0" xfId="0" applyNumberFormat="1" applyFont="1" applyFill="1" applyBorder="1" applyAlignment="1">
      <alignment horizontal="right" vertical="center" wrapText="1"/>
    </xf>
    <xf numFmtId="176" fontId="54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176" fontId="6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54" fillId="4" borderId="3" xfId="0" applyFont="1" applyFill="1" applyBorder="1" applyAlignment="1">
      <alignment horizontal="left" vertical="center" wrapText="1"/>
    </xf>
    <xf numFmtId="49" fontId="66" fillId="0" borderId="3" xfId="0" applyNumberFormat="1" applyFont="1" applyFill="1" applyBorder="1" applyAlignment="1">
      <alignment horizontal="left" vertical="center" wrapText="1"/>
    </xf>
    <xf numFmtId="0" fontId="54" fillId="5" borderId="3" xfId="0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1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49" fontId="65" fillId="40" borderId="3" xfId="0" applyNumberFormat="1" applyFont="1" applyFill="1" applyBorder="1" applyAlignment="1">
      <alignment horizontal="left" vertical="center" wrapText="1"/>
    </xf>
    <xf numFmtId="175" fontId="54" fillId="5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167" fontId="54" fillId="50" borderId="3" xfId="0" applyNumberFormat="1" applyFont="1" applyFill="1" applyBorder="1" applyAlignment="1">
      <alignment horizontal="left" wrapText="1"/>
    </xf>
    <xf numFmtId="167" fontId="63" fillId="7" borderId="3" xfId="0" applyNumberFormat="1" applyFont="1" applyFill="1" applyBorder="1" applyAlignment="1">
      <alignment horizontal="center" vertical="center" wrapText="1"/>
    </xf>
    <xf numFmtId="167" fontId="63" fillId="4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63" fillId="0" borderId="3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67" fontId="63" fillId="0" borderId="0" xfId="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176" fontId="54" fillId="0" borderId="0" xfId="0" applyNumberFormat="1" applyFont="1" applyFill="1" applyBorder="1" applyAlignment="1">
      <alignment horizontal="right" vertical="center" wrapText="1"/>
    </xf>
    <xf numFmtId="176" fontId="60" fillId="0" borderId="0" xfId="0" applyNumberFormat="1" applyFont="1" applyFill="1" applyBorder="1" applyAlignment="1">
      <alignment horizontal="right" vertical="center" wrapText="1"/>
    </xf>
    <xf numFmtId="176" fontId="67" fillId="0" borderId="0" xfId="0" applyNumberFormat="1" applyFont="1" applyFill="1" applyBorder="1" applyAlignment="1">
      <alignment horizontal="right" vertical="center" wrapText="1"/>
    </xf>
    <xf numFmtId="176" fontId="54" fillId="0" borderId="0" xfId="0" applyNumberFormat="1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vertical="center"/>
    </xf>
    <xf numFmtId="0" fontId="54" fillId="0" borderId="0" xfId="295" applyFont="1" applyFill="1" applyBorder="1" applyAlignment="1">
      <alignment vertical="center"/>
      <protection/>
    </xf>
    <xf numFmtId="0" fontId="54" fillId="0" borderId="0" xfId="295" applyFont="1" applyFill="1" applyBorder="1" applyAlignment="1">
      <alignment horizontal="center" vertical="center"/>
      <protection/>
    </xf>
    <xf numFmtId="0" fontId="63" fillId="0" borderId="0" xfId="295" applyFont="1" applyFill="1" applyBorder="1" applyAlignment="1">
      <alignment horizontal="center" vertical="center"/>
      <protection/>
    </xf>
    <xf numFmtId="0" fontId="54" fillId="0" borderId="3" xfId="295" applyFont="1" applyFill="1" applyBorder="1" applyAlignment="1">
      <alignment horizontal="center" vertical="center" wrapText="1"/>
      <protection/>
    </xf>
    <xf numFmtId="167" fontId="54" fillId="0" borderId="3" xfId="0" applyNumberFormat="1" applyFont="1" applyFill="1" applyBorder="1" applyAlignment="1">
      <alignment vertical="center" wrapText="1"/>
    </xf>
    <xf numFmtId="167" fontId="54" fillId="40" borderId="3" xfId="0" applyNumberFormat="1" applyFont="1" applyFill="1" applyBorder="1" applyAlignment="1">
      <alignment horizontal="center" vertical="center" wrapText="1"/>
    </xf>
    <xf numFmtId="167" fontId="54" fillId="50" borderId="3" xfId="0" applyNumberFormat="1" applyFont="1" applyFill="1" applyBorder="1" applyAlignment="1">
      <alignment vertical="center" wrapText="1"/>
    </xf>
    <xf numFmtId="0" fontId="63" fillId="0" borderId="0" xfId="295" applyFont="1" applyFill="1" applyBorder="1" applyAlignment="1">
      <alignment vertical="center"/>
      <protection/>
    </xf>
    <xf numFmtId="167" fontId="54" fillId="40" borderId="3" xfId="0" applyNumberFormat="1" applyFont="1" applyFill="1" applyBorder="1" applyAlignment="1">
      <alignment vertical="center" wrapText="1"/>
    </xf>
    <xf numFmtId="0" fontId="63" fillId="0" borderId="3" xfId="295" applyFont="1" applyFill="1" applyBorder="1" applyAlignment="1">
      <alignment horizontal="center" vertical="center"/>
      <protection/>
    </xf>
    <xf numFmtId="0" fontId="54" fillId="0" borderId="0" xfId="295" applyFont="1" applyFill="1" applyBorder="1" applyAlignment="1">
      <alignment horizontal="left" vertical="center" wrapText="1"/>
      <protection/>
    </xf>
    <xf numFmtId="176" fontId="54" fillId="0" borderId="0" xfId="295" applyNumberFormat="1" applyFont="1" applyFill="1" applyBorder="1" applyAlignment="1">
      <alignment horizontal="center" vertical="center" wrapText="1"/>
      <protection/>
    </xf>
    <xf numFmtId="176" fontId="54" fillId="0" borderId="0" xfId="295" applyNumberFormat="1" applyFont="1" applyFill="1" applyBorder="1" applyAlignment="1">
      <alignment horizontal="right" vertical="center" wrapText="1"/>
      <protection/>
    </xf>
    <xf numFmtId="0" fontId="54" fillId="0" borderId="0" xfId="295" applyFont="1" applyFill="1" applyBorder="1" applyAlignment="1">
      <alignment vertical="center" wrapText="1"/>
      <protection/>
    </xf>
    <xf numFmtId="0" fontId="63" fillId="7" borderId="21" xfId="295" applyFont="1" applyFill="1" applyBorder="1" applyAlignment="1">
      <alignment horizontal="left" vertical="center" wrapText="1"/>
      <protection/>
    </xf>
    <xf numFmtId="0" fontId="63" fillId="0" borderId="21" xfId="295" applyFont="1" applyFill="1" applyBorder="1" applyAlignment="1">
      <alignment horizontal="left" vertical="center" wrapText="1"/>
      <protection/>
    </xf>
    <xf numFmtId="0" fontId="63" fillId="0" borderId="22" xfId="295" applyFont="1" applyFill="1" applyBorder="1" applyAlignment="1">
      <alignment horizontal="left" vertical="center" wrapText="1"/>
      <protection/>
    </xf>
    <xf numFmtId="0" fontId="63" fillId="0" borderId="23" xfId="295" applyFont="1" applyFill="1" applyBorder="1" applyAlignment="1">
      <alignment horizontal="left" vertical="center" wrapText="1"/>
      <protection/>
    </xf>
    <xf numFmtId="0" fontId="68" fillId="0" borderId="0" xfId="295" applyFont="1" applyFill="1">
      <alignment/>
      <protection/>
    </xf>
    <xf numFmtId="0" fontId="63" fillId="0" borderId="26" xfId="0" applyFont="1" applyFill="1" applyBorder="1" applyAlignment="1">
      <alignment horizontal="left" vertical="center" wrapText="1"/>
    </xf>
    <xf numFmtId="0" fontId="63" fillId="0" borderId="26" xfId="0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 wrapText="1"/>
    </xf>
    <xf numFmtId="0" fontId="63" fillId="0" borderId="25" xfId="295" applyFont="1" applyFill="1" applyBorder="1" applyAlignment="1">
      <alignment horizontal="left" vertical="center" wrapText="1"/>
      <protection/>
    </xf>
    <xf numFmtId="0" fontId="63" fillId="0" borderId="25" xfId="0" applyFont="1" applyFill="1" applyBorder="1" applyAlignment="1">
      <alignment horizontal="center" vertical="center"/>
    </xf>
    <xf numFmtId="0" fontId="63" fillId="7" borderId="3" xfId="0" applyFont="1" applyFill="1" applyBorder="1" applyAlignment="1">
      <alignment horizontal="left" vertical="center" wrapText="1"/>
    </xf>
    <xf numFmtId="167" fontId="54" fillId="56" borderId="3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177" fontId="63" fillId="0" borderId="0" xfId="0" applyNumberFormat="1" applyFont="1" applyFill="1" applyBorder="1" applyAlignment="1">
      <alignment horizontal="center" vertical="center" wrapText="1"/>
    </xf>
    <xf numFmtId="177" fontId="63" fillId="0" borderId="0" xfId="0" applyNumberFormat="1" applyFont="1" applyFill="1" applyBorder="1" applyAlignment="1">
      <alignment horizontal="right" vertical="center" wrapText="1"/>
    </xf>
    <xf numFmtId="177" fontId="63" fillId="0" borderId="0" xfId="0" applyNumberFormat="1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4" fillId="0" borderId="3" xfId="287" applyNumberFormat="1" applyFont="1" applyFill="1" applyBorder="1" applyAlignment="1">
      <alignment horizontal="center" vertical="center" wrapText="1"/>
      <protection/>
    </xf>
    <xf numFmtId="0" fontId="54" fillId="0" borderId="3" xfId="287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63" fillId="0" borderId="3" xfId="287" applyFont="1" applyFill="1" applyBorder="1" applyAlignment="1">
      <alignment horizontal="left" vertical="center"/>
      <protection/>
    </xf>
    <xf numFmtId="176" fontId="54" fillId="50" borderId="3" xfId="287" applyNumberFormat="1" applyFont="1" applyFill="1" applyBorder="1" applyAlignment="1">
      <alignment horizontal="center" vertical="center" wrapText="1"/>
      <protection/>
    </xf>
    <xf numFmtId="49" fontId="54" fillId="0" borderId="3" xfId="287" applyNumberFormat="1" applyFont="1" applyFill="1" applyBorder="1" applyAlignment="1">
      <alignment horizontal="left" vertical="center" wrapText="1"/>
      <protection/>
    </xf>
    <xf numFmtId="0" fontId="54" fillId="0" borderId="3" xfId="287" applyNumberFormat="1" applyFont="1" applyFill="1" applyBorder="1" applyAlignment="1">
      <alignment horizontal="left" vertical="top" wrapText="1"/>
      <protection/>
    </xf>
    <xf numFmtId="0" fontId="54" fillId="0" borderId="3" xfId="287" applyFont="1" applyFill="1" applyBorder="1" applyAlignment="1">
      <alignment horizontal="center" vertical="center" wrapText="1"/>
      <protection/>
    </xf>
    <xf numFmtId="176" fontId="54" fillId="0" borderId="3" xfId="287" applyNumberFormat="1" applyFont="1" applyFill="1" applyBorder="1" applyAlignment="1">
      <alignment horizontal="center" vertical="center" wrapText="1"/>
      <protection/>
    </xf>
    <xf numFmtId="0" fontId="54" fillId="0" borderId="3" xfId="287" applyNumberFormat="1" applyFont="1" applyFill="1" applyBorder="1" applyAlignment="1">
      <alignment horizontal="left" vertical="center" wrapText="1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9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 vertical="center" wrapText="1"/>
    </xf>
    <xf numFmtId="178" fontId="63" fillId="50" borderId="3" xfId="0" applyNumberFormat="1" applyFont="1" applyFill="1" applyBorder="1" applyAlignment="1">
      <alignment horizontal="center" vertical="center" wrapText="1"/>
    </xf>
    <xf numFmtId="179" fontId="63" fillId="0" borderId="3" xfId="0" applyNumberFormat="1" applyFont="1" applyFill="1" applyBorder="1" applyAlignment="1">
      <alignment horizontal="center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21" xfId="0" applyFont="1" applyFill="1" applyBorder="1" applyAlignment="1">
      <alignment horizontal="center" vertical="center"/>
    </xf>
    <xf numFmtId="0" fontId="59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54" fillId="0" borderId="21" xfId="0" applyFont="1" applyFill="1" applyBorder="1" applyAlignment="1">
      <alignment vertical="center" wrapText="1"/>
    </xf>
    <xf numFmtId="177" fontId="54" fillId="40" borderId="3" xfId="0" applyNumberFormat="1" applyFont="1" applyFill="1" applyBorder="1" applyAlignment="1">
      <alignment horizontal="center" vertical="center" wrapText="1"/>
    </xf>
    <xf numFmtId="168" fontId="54" fillId="0" borderId="3" xfId="0" applyNumberFormat="1" applyFont="1" applyFill="1" applyBorder="1" applyAlignment="1">
      <alignment horizontal="center" vertical="center" wrapText="1"/>
    </xf>
    <xf numFmtId="180" fontId="54" fillId="0" borderId="3" xfId="0" applyNumberFormat="1" applyFont="1" applyFill="1" applyBorder="1" applyAlignment="1">
      <alignment horizontal="center" vertical="center" wrapText="1"/>
    </xf>
    <xf numFmtId="177" fontId="68" fillId="40" borderId="3" xfId="0" applyNumberFormat="1" applyFont="1" applyFill="1" applyBorder="1" applyAlignment="1">
      <alignment horizontal="center"/>
    </xf>
    <xf numFmtId="176" fontId="63" fillId="0" borderId="3" xfId="0" applyNumberFormat="1" applyFont="1" applyFill="1" applyBorder="1" applyAlignment="1">
      <alignment horizontal="center" vertical="center" wrapText="1"/>
    </xf>
    <xf numFmtId="178" fontId="63" fillId="0" borderId="3" xfId="0" applyNumberFormat="1" applyFont="1" applyFill="1" applyBorder="1" applyAlignment="1">
      <alignment horizontal="center" vertical="center" wrapText="1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right" vertical="center"/>
    </xf>
    <xf numFmtId="178" fontId="54" fillId="50" borderId="3" xfId="0" applyNumberFormat="1" applyFont="1" applyFill="1" applyBorder="1" applyAlignment="1">
      <alignment horizontal="center" vertical="center" wrapText="1"/>
    </xf>
    <xf numFmtId="176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27" xfId="0" applyFont="1" applyFill="1" applyBorder="1" applyAlignment="1">
      <alignment horizontal="left" vertical="center" wrapText="1"/>
    </xf>
    <xf numFmtId="0" fontId="59" fillId="0" borderId="3" xfId="0" applyFont="1" applyFill="1" applyBorder="1" applyAlignment="1">
      <alignment horizontal="center" vertical="center" wrapText="1" shrinkToFit="1"/>
    </xf>
    <xf numFmtId="0" fontId="59" fillId="0" borderId="21" xfId="0" applyFont="1" applyFill="1" applyBorder="1" applyAlignment="1">
      <alignment horizontal="center" vertical="center" wrapText="1" shrinkToFit="1"/>
    </xf>
    <xf numFmtId="0" fontId="59" fillId="0" borderId="3" xfId="0" applyNumberFormat="1" applyFont="1" applyFill="1" applyBorder="1" applyAlignment="1">
      <alignment vertical="center" wrapText="1" shrinkToFit="1"/>
    </xf>
    <xf numFmtId="176" fontId="63" fillId="0" borderId="0" xfId="0" applyNumberFormat="1" applyFont="1" applyFill="1" applyBorder="1" applyAlignment="1">
      <alignment horizontal="center" vertical="center"/>
    </xf>
    <xf numFmtId="3" fontId="59" fillId="0" borderId="3" xfId="0" applyNumberFormat="1" applyFont="1" applyFill="1" applyBorder="1" applyAlignment="1">
      <alignment horizontal="center" vertical="center" wrapText="1" shrinkToFit="1"/>
    </xf>
    <xf numFmtId="0" fontId="59" fillId="0" borderId="3" xfId="0" applyFont="1" applyFill="1" applyBorder="1" applyAlignment="1">
      <alignment horizontal="left" vertical="center" wrapText="1" shrinkToFit="1"/>
    </xf>
    <xf numFmtId="0" fontId="54" fillId="0" borderId="27" xfId="0" applyFont="1" applyFill="1" applyBorder="1" applyAlignment="1">
      <alignment vertical="center"/>
    </xf>
    <xf numFmtId="0" fontId="54" fillId="0" borderId="2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right" vertical="center"/>
    </xf>
    <xf numFmtId="0" fontId="54" fillId="0" borderId="3" xfId="0" applyNumberFormat="1" applyFont="1" applyFill="1" applyBorder="1" applyAlignment="1">
      <alignment vertical="center" wrapText="1" shrinkToFit="1"/>
    </xf>
    <xf numFmtId="3" fontId="54" fillId="0" borderId="21" xfId="0" applyNumberFormat="1" applyFont="1" applyFill="1" applyBorder="1" applyAlignment="1">
      <alignment horizontal="center" vertical="center" wrapText="1"/>
    </xf>
    <xf numFmtId="177" fontId="54" fillId="50" borderId="3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 wrapText="1"/>
    </xf>
    <xf numFmtId="177" fontId="54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6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264" applyFont="1" applyBorder="1" applyAlignment="1" applyProtection="1">
      <alignment horizontal="left" vertical="center" wrapText="1"/>
      <protection locked="0"/>
    </xf>
    <xf numFmtId="0" fontId="55" fillId="0" borderId="0" xfId="0" applyFont="1" applyFill="1" applyBorder="1" applyAlignment="1">
      <alignment horizontal="center" vertical="center"/>
    </xf>
    <xf numFmtId="0" fontId="56" fillId="0" borderId="0" xfId="264" applyFont="1" applyBorder="1" applyAlignment="1" applyProtection="1">
      <alignment horizontal="left" vertical="center" wrapText="1"/>
      <protection locked="0"/>
    </xf>
    <xf numFmtId="0" fontId="59" fillId="0" borderId="0" xfId="264" applyFont="1" applyBorder="1" applyAlignment="1" applyProtection="1">
      <alignment horizontal="left" vertical="center" wrapText="1"/>
      <protection locked="0"/>
    </xf>
    <xf numFmtId="0" fontId="59" fillId="0" borderId="27" xfId="264" applyFont="1" applyBorder="1" applyAlignment="1" applyProtection="1">
      <alignment horizontal="left" wrapText="1"/>
      <protection locked="0"/>
    </xf>
    <xf numFmtId="0" fontId="61" fillId="0" borderId="0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 applyProtection="1">
      <alignment horizontal="center"/>
      <protection locked="0"/>
    </xf>
    <xf numFmtId="0" fontId="63" fillId="0" borderId="3" xfId="287" applyNumberFormat="1" applyFont="1" applyFill="1" applyBorder="1" applyAlignment="1">
      <alignment horizontal="center" vertical="center" wrapText="1"/>
      <protection/>
    </xf>
    <xf numFmtId="176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63" fillId="0" borderId="0" xfId="295" applyFont="1" applyFill="1" applyBorder="1" applyAlignment="1">
      <alignment horizontal="center" vertical="center"/>
      <protection/>
    </xf>
    <xf numFmtId="0" fontId="54" fillId="0" borderId="3" xfId="295" applyFont="1" applyFill="1" applyBorder="1" applyAlignment="1">
      <alignment horizontal="center" vertical="center" wrapText="1"/>
      <protection/>
    </xf>
    <xf numFmtId="0" fontId="63" fillId="0" borderId="3" xfId="295" applyFont="1" applyFill="1" applyBorder="1" applyAlignment="1">
      <alignment horizontal="left" vertical="center" wrapText="1"/>
      <protection/>
    </xf>
    <xf numFmtId="176" fontId="54" fillId="0" borderId="0" xfId="0" applyNumberFormat="1" applyFont="1" applyFill="1" applyBorder="1" applyAlignment="1">
      <alignment horizontal="left" vertical="center" wrapText="1"/>
    </xf>
    <xf numFmtId="0" fontId="63" fillId="0" borderId="0" xfId="287" applyNumberFormat="1" applyFont="1" applyFill="1" applyBorder="1" applyAlignment="1">
      <alignment horizontal="center" vertical="center" wrapText="1"/>
      <protection/>
    </xf>
    <xf numFmtId="0" fontId="54" fillId="0" borderId="3" xfId="287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178" fontId="63" fillId="50" borderId="3" xfId="0" applyNumberFormat="1" applyFont="1" applyFill="1" applyBorder="1" applyAlignment="1">
      <alignment horizontal="center" vertical="center" wrapText="1"/>
    </xf>
    <xf numFmtId="179" fontId="63" fillId="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179" fontId="63" fillId="50" borderId="3" xfId="0" applyNumberFormat="1" applyFont="1" applyFill="1" applyBorder="1" applyAlignment="1">
      <alignment horizontal="center" vertical="center" wrapText="1"/>
    </xf>
    <xf numFmtId="179" fontId="54" fillId="5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21" xfId="0" applyFont="1" applyFill="1" applyBorder="1" applyAlignment="1">
      <alignment horizontal="center" vertical="center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176" fontId="54" fillId="0" borderId="3" xfId="0" applyNumberFormat="1" applyFont="1" applyFill="1" applyBorder="1" applyAlignment="1">
      <alignment horizontal="center" vertical="center" wrapText="1"/>
    </xf>
    <xf numFmtId="3" fontId="63" fillId="0" borderId="3" xfId="0" applyNumberFormat="1" applyFont="1" applyFill="1" applyBorder="1" applyAlignment="1">
      <alignment horizontal="center" vertical="center" wrapText="1"/>
    </xf>
    <xf numFmtId="178" fontId="54" fillId="5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center" vertical="center"/>
    </xf>
    <xf numFmtId="0" fontId="59" fillId="0" borderId="3" xfId="0" applyNumberFormat="1" applyFont="1" applyFill="1" applyBorder="1" applyAlignment="1">
      <alignment horizontal="center" vertical="center" wrapText="1"/>
    </xf>
    <xf numFmtId="0" fontId="59" fillId="0" borderId="21" xfId="0" applyNumberFormat="1" applyFont="1" applyFill="1" applyBorder="1" applyAlignment="1">
      <alignment horizontal="center" vertical="center" wrapText="1"/>
    </xf>
    <xf numFmtId="178" fontId="59" fillId="0" borderId="3" xfId="0" applyNumberFormat="1" applyFont="1" applyFill="1" applyBorder="1" applyAlignment="1">
      <alignment horizontal="center" vertical="center" wrapText="1"/>
    </xf>
    <xf numFmtId="179" fontId="59" fillId="0" borderId="3" xfId="0" applyNumberFormat="1" applyFont="1" applyFill="1" applyBorder="1" applyAlignment="1">
      <alignment horizontal="center" vertical="center" wrapText="1"/>
    </xf>
    <xf numFmtId="0" fontId="63" fillId="7" borderId="21" xfId="0" applyFont="1" applyFill="1" applyBorder="1" applyAlignment="1">
      <alignment horizontal="center" vertical="center" wrapText="1" shrinkToFit="1"/>
    </xf>
    <xf numFmtId="178" fontId="63" fillId="7" borderId="3" xfId="0" applyNumberFormat="1" applyFont="1" applyFill="1" applyBorder="1" applyAlignment="1">
      <alignment horizontal="center" vertical="center" wrapText="1"/>
    </xf>
    <xf numFmtId="178" fontId="63" fillId="7" borderId="23" xfId="0" applyNumberFormat="1" applyFont="1" applyFill="1" applyBorder="1" applyAlignment="1">
      <alignment horizontal="center" vertical="center" wrapText="1"/>
    </xf>
    <xf numFmtId="179" fontId="56" fillId="7" borderId="3" xfId="0" applyNumberFormat="1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9" fillId="0" borderId="3" xfId="0" applyFont="1" applyFill="1" applyBorder="1" applyAlignment="1">
      <alignment horizontal="left" vertical="center" wrapText="1"/>
    </xf>
    <xf numFmtId="49" fontId="59" fillId="0" borderId="3" xfId="0" applyNumberFormat="1" applyFont="1" applyFill="1" applyBorder="1" applyAlignment="1">
      <alignment horizontal="left" vertical="center" wrapText="1"/>
    </xf>
    <xf numFmtId="1" fontId="59" fillId="0" borderId="3" xfId="0" applyNumberFormat="1" applyFont="1" applyFill="1" applyBorder="1" applyAlignment="1">
      <alignment horizontal="right" wrapText="1"/>
    </xf>
    <xf numFmtId="179" fontId="59" fillId="0" borderId="2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 shrinkToFit="1"/>
    </xf>
    <xf numFmtId="1" fontId="63" fillId="50" borderId="3" xfId="0" applyNumberFormat="1" applyFont="1" applyFill="1" applyBorder="1" applyAlignment="1">
      <alignment horizontal="right" wrapText="1" shrinkToFit="1"/>
    </xf>
    <xf numFmtId="179" fontId="56" fillId="0" borderId="3" xfId="0" applyNumberFormat="1" applyFont="1" applyFill="1" applyBorder="1" applyAlignment="1">
      <alignment horizontal="center" vertical="center" wrapText="1"/>
    </xf>
    <xf numFmtId="179" fontId="56" fillId="0" borderId="23" xfId="0" applyNumberFormat="1" applyFont="1" applyFill="1" applyBorder="1" applyAlignment="1">
      <alignment horizontal="center" vertical="center" wrapText="1"/>
    </xf>
    <xf numFmtId="3" fontId="63" fillId="0" borderId="3" xfId="0" applyNumberFormat="1" applyFont="1" applyFill="1" applyBorder="1" applyAlignment="1">
      <alignment horizontal="left" vertical="center" wrapText="1"/>
    </xf>
    <xf numFmtId="49" fontId="63" fillId="0" borderId="3" xfId="0" applyNumberFormat="1" applyFont="1" applyFill="1" applyBorder="1" applyAlignment="1">
      <alignment horizontal="left" vertical="center" wrapText="1"/>
    </xf>
    <xf numFmtId="49" fontId="63" fillId="0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 wrapText="1"/>
    </xf>
  </cellXfs>
  <cellStyles count="400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Calculation" xfId="101"/>
    <cellStyle name="Check Cell" xfId="102"/>
    <cellStyle name="Column-Header" xfId="103"/>
    <cellStyle name="Column-Header 2" xfId="104"/>
    <cellStyle name="Column-Header 3" xfId="105"/>
    <cellStyle name="Column-Header 4" xfId="106"/>
    <cellStyle name="Column-Header 5" xfId="107"/>
    <cellStyle name="Column-Header 6" xfId="108"/>
    <cellStyle name="Column-Header 7" xfId="109"/>
    <cellStyle name="Column-Header 7 2" xfId="110"/>
    <cellStyle name="Column-Header 8" xfId="111"/>
    <cellStyle name="Column-Header 8 2" xfId="112"/>
    <cellStyle name="Column-Header 9" xfId="113"/>
    <cellStyle name="Column-Header 9 2" xfId="114"/>
    <cellStyle name="Column-Header_Zvit rux-koshtiv 2010 Департамент " xfId="115"/>
    <cellStyle name="Comma_2005_03_15-Финансовый_БГ" xfId="116"/>
    <cellStyle name="Define-Column" xfId="117"/>
    <cellStyle name="Define-Column 10" xfId="118"/>
    <cellStyle name="Define-Column 2" xfId="119"/>
    <cellStyle name="Define-Column 3" xfId="120"/>
    <cellStyle name="Define-Column 4" xfId="121"/>
    <cellStyle name="Define-Column 5" xfId="122"/>
    <cellStyle name="Define-Column 6" xfId="123"/>
    <cellStyle name="Define-Column 7" xfId="124"/>
    <cellStyle name="Define-Column 7 2" xfId="125"/>
    <cellStyle name="Define-Column 7 3" xfId="126"/>
    <cellStyle name="Define-Column 8" xfId="127"/>
    <cellStyle name="Define-Column 8 2" xfId="128"/>
    <cellStyle name="Define-Column 8 3" xfId="129"/>
    <cellStyle name="Define-Column 9" xfId="130"/>
    <cellStyle name="Define-Column 9 2" xfId="131"/>
    <cellStyle name="Define-Column 9 3" xfId="132"/>
    <cellStyle name="Define-Column_Zvit rux-koshtiv 2010 Департамент " xfId="133"/>
    <cellStyle name="Explanatory Text" xfId="134"/>
    <cellStyle name="FS10" xfId="135"/>
    <cellStyle name="Heading 3" xfId="136"/>
    <cellStyle name="Heading 4" xfId="137"/>
    <cellStyle name="Hyperlink 2" xfId="138"/>
    <cellStyle name="Input" xfId="139"/>
    <cellStyle name="Level0" xfId="140"/>
    <cellStyle name="Level0 10" xfId="141"/>
    <cellStyle name="Level0 2" xfId="142"/>
    <cellStyle name="Level0 2 2" xfId="143"/>
    <cellStyle name="Level0 3" xfId="144"/>
    <cellStyle name="Level0 3 2" xfId="145"/>
    <cellStyle name="Level0 4" xfId="146"/>
    <cellStyle name="Level0 4 2" xfId="147"/>
    <cellStyle name="Level0 5" xfId="148"/>
    <cellStyle name="Level0 6" xfId="149"/>
    <cellStyle name="Level0 7" xfId="150"/>
    <cellStyle name="Level0 7 2" xfId="151"/>
    <cellStyle name="Level0 7 3" xfId="152"/>
    <cellStyle name="Level0 8" xfId="153"/>
    <cellStyle name="Level0 8 2" xfId="154"/>
    <cellStyle name="Level0 8 3" xfId="155"/>
    <cellStyle name="Level0 9" xfId="156"/>
    <cellStyle name="Level0 9 2" xfId="157"/>
    <cellStyle name="Level0 9 3" xfId="158"/>
    <cellStyle name="Level0_Zvit rux-koshtiv 2010 Департамент " xfId="159"/>
    <cellStyle name="Level1" xfId="160"/>
    <cellStyle name="Level1 2" xfId="161"/>
    <cellStyle name="Level1-Numbers" xfId="162"/>
    <cellStyle name="Level1-Numbers 2" xfId="163"/>
    <cellStyle name="Level1-Numbers-Hide" xfId="164"/>
    <cellStyle name="Level2" xfId="165"/>
    <cellStyle name="Level2 2" xfId="166"/>
    <cellStyle name="Level2-Hide" xfId="167"/>
    <cellStyle name="Level2-Hide 2" xfId="168"/>
    <cellStyle name="Level2-Numbers" xfId="169"/>
    <cellStyle name="Level2-Numbers 2" xfId="170"/>
    <cellStyle name="Level2-Numbers-Hide" xfId="171"/>
    <cellStyle name="Level3" xfId="172"/>
    <cellStyle name="Level3 2" xfId="173"/>
    <cellStyle name="Level3 3" xfId="174"/>
    <cellStyle name="Level3_План департамент_2010_1207" xfId="175"/>
    <cellStyle name="Level3-Hide" xfId="176"/>
    <cellStyle name="Level3-Hide 2" xfId="177"/>
    <cellStyle name="Level3-Numbers" xfId="178"/>
    <cellStyle name="Level3-Numbers 2" xfId="179"/>
    <cellStyle name="Level3-Numbers 3" xfId="180"/>
    <cellStyle name="Level3-Numbers_План департамент_2010_1207" xfId="181"/>
    <cellStyle name="Level3-Numbers-Hide" xfId="182"/>
    <cellStyle name="Level4" xfId="183"/>
    <cellStyle name="Level4 2" xfId="184"/>
    <cellStyle name="Level4-Hide" xfId="185"/>
    <cellStyle name="Level4-Hide 2" xfId="186"/>
    <cellStyle name="Level4-Numbers" xfId="187"/>
    <cellStyle name="Level4-Numbers 2" xfId="188"/>
    <cellStyle name="Level4-Numbers-Hide" xfId="189"/>
    <cellStyle name="Level5" xfId="190"/>
    <cellStyle name="Level5 2" xfId="191"/>
    <cellStyle name="Level5-Hide" xfId="192"/>
    <cellStyle name="Level5-Hide 2" xfId="193"/>
    <cellStyle name="Level5-Numbers" xfId="194"/>
    <cellStyle name="Level5-Numbers 2" xfId="195"/>
    <cellStyle name="Level5-Numbers-Hide" xfId="196"/>
    <cellStyle name="Level6" xfId="197"/>
    <cellStyle name="Level6 2" xfId="198"/>
    <cellStyle name="Level6-Hide" xfId="199"/>
    <cellStyle name="Level6-Hide 2" xfId="200"/>
    <cellStyle name="Level6-Numbers" xfId="201"/>
    <cellStyle name="Level6-Numbers 2" xfId="202"/>
    <cellStyle name="Level7" xfId="203"/>
    <cellStyle name="Level7-Hide" xfId="204"/>
    <cellStyle name="Level7-Numbers" xfId="205"/>
    <cellStyle name="Linked Cell" xfId="206"/>
    <cellStyle name="Normal 2" xfId="207"/>
    <cellStyle name="Normal_2005_03_15-Финансовый_БГ" xfId="208"/>
    <cellStyle name="Normal_GSE DCF_Model_31_07_09 final" xfId="209"/>
    <cellStyle name="Number-Cells" xfId="210"/>
    <cellStyle name="Number-Cells-Column2" xfId="211"/>
    <cellStyle name="Number-Cells-Column5" xfId="212"/>
    <cellStyle name="Output" xfId="213"/>
    <cellStyle name="Row-Header" xfId="214"/>
    <cellStyle name="Row-Header 2" xfId="215"/>
    <cellStyle name="Title" xfId="216"/>
    <cellStyle name="Total" xfId="217"/>
    <cellStyle name="Warning Text" xfId="218"/>
    <cellStyle name="Акцент1" xfId="219"/>
    <cellStyle name="Акцент1 2" xfId="220"/>
    <cellStyle name="Акцент1 3" xfId="221"/>
    <cellStyle name="Акцент2" xfId="222"/>
    <cellStyle name="Акцент2 2" xfId="223"/>
    <cellStyle name="Акцент2 3" xfId="224"/>
    <cellStyle name="Акцент3" xfId="225"/>
    <cellStyle name="Акцент3 2" xfId="226"/>
    <cellStyle name="Акцент3 3" xfId="227"/>
    <cellStyle name="Акцент4" xfId="228"/>
    <cellStyle name="Акцент4 2" xfId="229"/>
    <cellStyle name="Акцент4 3" xfId="230"/>
    <cellStyle name="Акцент5" xfId="231"/>
    <cellStyle name="Акцент5 2" xfId="232"/>
    <cellStyle name="Акцент5 3" xfId="233"/>
    <cellStyle name="Акцент6" xfId="234"/>
    <cellStyle name="Акцент6 2" xfId="235"/>
    <cellStyle name="Акцент6 3" xfId="236"/>
    <cellStyle name="Ввод " xfId="237"/>
    <cellStyle name="Ввод  2" xfId="238"/>
    <cellStyle name="Ввод  3" xfId="239"/>
    <cellStyle name="Вывод" xfId="240"/>
    <cellStyle name="Вывод 2" xfId="241"/>
    <cellStyle name="Вывод 3" xfId="242"/>
    <cellStyle name="Вычисление" xfId="243"/>
    <cellStyle name="Вычисление 2" xfId="244"/>
    <cellStyle name="Вычисление 3" xfId="245"/>
    <cellStyle name="Currency" xfId="246"/>
    <cellStyle name="Currency [0]" xfId="247"/>
    <cellStyle name="Денежный 2" xfId="248"/>
    <cellStyle name="Добре 1" xfId="249"/>
    <cellStyle name="Заголовок 1" xfId="250"/>
    <cellStyle name="Заголовок 1 1" xfId="251"/>
    <cellStyle name="Заголовок 1 2" xfId="252"/>
    <cellStyle name="Заголовок 1 3" xfId="253"/>
    <cellStyle name="Заголовок 2" xfId="254"/>
    <cellStyle name="Заголовок 2 1" xfId="255"/>
    <cellStyle name="Заголовок 2 2" xfId="256"/>
    <cellStyle name="Заголовок 2 3" xfId="257"/>
    <cellStyle name="Заголовок 3" xfId="258"/>
    <cellStyle name="Заголовок 3 2" xfId="259"/>
    <cellStyle name="Заголовок 3 3" xfId="260"/>
    <cellStyle name="Заголовок 4" xfId="261"/>
    <cellStyle name="Заголовок 4 2" xfId="262"/>
    <cellStyle name="Заголовок 4 3" xfId="263"/>
    <cellStyle name="Звичайний 2 2" xfId="264"/>
    <cellStyle name="Итог" xfId="265"/>
    <cellStyle name="Итог 2" xfId="266"/>
    <cellStyle name="Итог 3" xfId="267"/>
    <cellStyle name="Контрольная ячейка" xfId="268"/>
    <cellStyle name="Контрольная ячейка 2" xfId="269"/>
    <cellStyle name="Контрольная ячейка 3" xfId="270"/>
    <cellStyle name="Название" xfId="271"/>
    <cellStyle name="Название 2" xfId="272"/>
    <cellStyle name="Название 3" xfId="273"/>
    <cellStyle name="Нейтрально 1" xfId="274"/>
    <cellStyle name="Нейтральный" xfId="275"/>
    <cellStyle name="Нейтральный 2" xfId="276"/>
    <cellStyle name="Нейтральный 3" xfId="277"/>
    <cellStyle name="Обычный 10" xfId="278"/>
    <cellStyle name="Обычный 11" xfId="279"/>
    <cellStyle name="Обычный 12" xfId="280"/>
    <cellStyle name="Обычный 13" xfId="281"/>
    <cellStyle name="Обычный 14" xfId="282"/>
    <cellStyle name="Обычный 15" xfId="283"/>
    <cellStyle name="Обычный 16" xfId="284"/>
    <cellStyle name="Обычный 17" xfId="285"/>
    <cellStyle name="Обычный 18" xfId="286"/>
    <cellStyle name="Обычный 2" xfId="287"/>
    <cellStyle name="Обычный 2 10" xfId="288"/>
    <cellStyle name="Обычный 2 11" xfId="289"/>
    <cellStyle name="Обычный 2 12" xfId="290"/>
    <cellStyle name="Обычный 2 13" xfId="291"/>
    <cellStyle name="Обычный 2 14" xfId="292"/>
    <cellStyle name="Обычный 2 15" xfId="293"/>
    <cellStyle name="Обычный 2 16" xfId="294"/>
    <cellStyle name="Обычный 2 2" xfId="295"/>
    <cellStyle name="Обычный 2 2 2" xfId="296"/>
    <cellStyle name="Обычный 2 2 3" xfId="297"/>
    <cellStyle name="Обычный 2 2_Расшифровка прочих" xfId="298"/>
    <cellStyle name="Обычный 2 3" xfId="299"/>
    <cellStyle name="Обычный 2 4" xfId="300"/>
    <cellStyle name="Обычный 2 5" xfId="301"/>
    <cellStyle name="Обычный 2 6" xfId="302"/>
    <cellStyle name="Обычный 2 7" xfId="303"/>
    <cellStyle name="Обычный 2 8" xfId="304"/>
    <cellStyle name="Обычный 2 9" xfId="305"/>
    <cellStyle name="Обычный 2_2604-2010" xfId="306"/>
    <cellStyle name="Обычный 3" xfId="307"/>
    <cellStyle name="Обычный 3 10" xfId="308"/>
    <cellStyle name="Обычный 3 11" xfId="309"/>
    <cellStyle name="Обычный 3 12" xfId="310"/>
    <cellStyle name="Обычный 3 13" xfId="311"/>
    <cellStyle name="Обычный 3 14" xfId="312"/>
    <cellStyle name="Обычный 3 2" xfId="313"/>
    <cellStyle name="Обычный 3 3" xfId="314"/>
    <cellStyle name="Обычный 3 4" xfId="315"/>
    <cellStyle name="Обычный 3 5" xfId="316"/>
    <cellStyle name="Обычный 3 6" xfId="317"/>
    <cellStyle name="Обычный 3 7" xfId="318"/>
    <cellStyle name="Обычный 3 8" xfId="319"/>
    <cellStyle name="Обычный 3 9" xfId="320"/>
    <cellStyle name="Обычный 3_Дефицит_7 млрд_0608_бс" xfId="321"/>
    <cellStyle name="Обычный 4" xfId="322"/>
    <cellStyle name="Обычный 5" xfId="323"/>
    <cellStyle name="Обычный 5 2" xfId="324"/>
    <cellStyle name="Обычный 6" xfId="325"/>
    <cellStyle name="Обычный 6 2" xfId="326"/>
    <cellStyle name="Обычный 6 3" xfId="327"/>
    <cellStyle name="Обычный 6 4" xfId="328"/>
    <cellStyle name="Обычный 6_Дефицит_7 млрд_0608_бс" xfId="329"/>
    <cellStyle name="Обычный 7" xfId="330"/>
    <cellStyle name="Обычный 7 2" xfId="331"/>
    <cellStyle name="Обычный 8" xfId="332"/>
    <cellStyle name="Обычный 9" xfId="333"/>
    <cellStyle name="Обычный 9 2" xfId="334"/>
    <cellStyle name="Плохой" xfId="335"/>
    <cellStyle name="Плохой 2" xfId="336"/>
    <cellStyle name="Плохой 3" xfId="337"/>
    <cellStyle name="Погано 1" xfId="338"/>
    <cellStyle name="Пояснение" xfId="339"/>
    <cellStyle name="Пояснение 2" xfId="340"/>
    <cellStyle name="Пояснение 3" xfId="341"/>
    <cellStyle name="Примечание" xfId="342"/>
    <cellStyle name="Примечание 2" xfId="343"/>
    <cellStyle name="Примечание 3" xfId="344"/>
    <cellStyle name="Примітка 1" xfId="345"/>
    <cellStyle name="Percent" xfId="346"/>
    <cellStyle name="Процентный 2" xfId="347"/>
    <cellStyle name="Процентный 2 10" xfId="348"/>
    <cellStyle name="Процентный 2 11" xfId="349"/>
    <cellStyle name="Процентный 2 12" xfId="350"/>
    <cellStyle name="Процентный 2 13" xfId="351"/>
    <cellStyle name="Процентный 2 14" xfId="352"/>
    <cellStyle name="Процентный 2 15" xfId="353"/>
    <cellStyle name="Процентный 2 16" xfId="354"/>
    <cellStyle name="Процентный 2 2" xfId="355"/>
    <cellStyle name="Процентный 2 3" xfId="356"/>
    <cellStyle name="Процентный 2 4" xfId="357"/>
    <cellStyle name="Процентный 2 5" xfId="358"/>
    <cellStyle name="Процентный 2 6" xfId="359"/>
    <cellStyle name="Процентный 2 7" xfId="360"/>
    <cellStyle name="Процентный 2 8" xfId="361"/>
    <cellStyle name="Процентный 2 9" xfId="362"/>
    <cellStyle name="Процентный 3" xfId="363"/>
    <cellStyle name="Процентный 4" xfId="364"/>
    <cellStyle name="Процентный 4 2" xfId="365"/>
    <cellStyle name="Связанная ячейка" xfId="366"/>
    <cellStyle name="Связанная ячейка 2" xfId="367"/>
    <cellStyle name="Связанная ячейка 3" xfId="368"/>
    <cellStyle name="Стиль 1" xfId="369"/>
    <cellStyle name="Стиль 1 2" xfId="370"/>
    <cellStyle name="Стиль 1 3" xfId="371"/>
    <cellStyle name="Стиль 1 4" xfId="372"/>
    <cellStyle name="Стиль 1 5" xfId="373"/>
    <cellStyle name="Стиль 1 6" xfId="374"/>
    <cellStyle name="Стиль 1 7" xfId="375"/>
    <cellStyle name="Текст предупреждения" xfId="376"/>
    <cellStyle name="Текст предупреждения 2" xfId="377"/>
    <cellStyle name="Текст предупреждения 3" xfId="378"/>
    <cellStyle name="Тысячи [0]_1.62" xfId="379"/>
    <cellStyle name="Тысячи_1.62" xfId="380"/>
    <cellStyle name="Comma" xfId="381"/>
    <cellStyle name="Comma [0]" xfId="382"/>
    <cellStyle name="Финансовый 2" xfId="383"/>
    <cellStyle name="Финансовый 2 10" xfId="384"/>
    <cellStyle name="Финансовый 2 11" xfId="385"/>
    <cellStyle name="Финансовый 2 12" xfId="386"/>
    <cellStyle name="Финансовый 2 13" xfId="387"/>
    <cellStyle name="Финансовый 2 14" xfId="388"/>
    <cellStyle name="Финансовый 2 15" xfId="389"/>
    <cellStyle name="Финансовый 2 16" xfId="390"/>
    <cellStyle name="Финансовый 2 17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7" xfId="397"/>
    <cellStyle name="Финансовый 2 8" xfId="398"/>
    <cellStyle name="Финансовый 2 9" xfId="399"/>
    <cellStyle name="Финансовый 3" xfId="400"/>
    <cellStyle name="Финансовый 3 2" xfId="401"/>
    <cellStyle name="Финансовый 4" xfId="402"/>
    <cellStyle name="Финансовый 4 2" xfId="403"/>
    <cellStyle name="Финансовый 4 3" xfId="404"/>
    <cellStyle name="Финансовый 5" xfId="405"/>
    <cellStyle name="Финансовый 6" xfId="406"/>
    <cellStyle name="Финансовый 7" xfId="407"/>
    <cellStyle name="Хороший" xfId="408"/>
    <cellStyle name="Хороший 2" xfId="409"/>
    <cellStyle name="Хороший 3" xfId="410"/>
    <cellStyle name="числовой" xfId="411"/>
    <cellStyle name="Ю" xfId="412"/>
    <cellStyle name="Ю-FreeSet_10" xfId="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\File1\aaaa\2007%20finplan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SUDNIKOVA\Local%20Settings\Temporary%20Internet%20Files\Content.IE5\C5MFSXEF\Subv2006\Rich%20Roz%2020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Plan\Exchange\_________________________Plan_ZP\!_&#1055;&#1077;&#1095;&#1072;&#1090;&#1100;\&#1052;&#1058;&#1056;%20&#1074;&#1089;&#1077;%20-%2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OCUME~1\VOYTOV~1\LOCALS~1\Temp\Rar$DI00.867\Planning%20System%20Project\consolidation%20hq%20formatte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FinanceUTG\finek2008\&#1043;&#1088;&#1091;&#1076;&#1077;&#1085;&#1100;%20(&#1086;&#1095;&#1080;&#1082;)\DOCUME~1\SINKEV~1\LOCALS~1\Temp\Rar$DI00.781\Dept\FinPlan-Economy\Planning%20System%20Project\consolidation%20hq%20formatte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\MAIN1\Dept\FinPlan-Economy\Planning%20System%20Project\consolidation%20hq%20formatte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nts%20and%20Settings\likhachov\Local%20Settings\Temporary%20Internet%20Files\Content.IE5\RY4RBH0P\2006_REALIZ_&#1058;&#1045;(&#1083;&#1102;&#1090;&#1080;&#1081;20%25252525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60;&#1030;&#1053;&#1055;&#1051;&#1040;&#1053;&#1048;\&#1060;&#1110;&#1085;&#1087;&#1083;&#1072;&#1085;%202018\&#1060;&#1030;&#1053;&#1055;&#1051;&#1040;&#1053;%20201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60;&#1030;&#1053;&#1055;&#1051;&#1040;&#1053;&#1048;\&#1060;&#1110;&#1085;&#1087;&#1083;&#1072;&#1085;%202018\&#1047;&#1074;&#1110;&#1090;%20&#1092;&#1110;&#1085;&#1087;&#1083;&#1072;&#1085;&#1091;%202018%20&#1088;&#1110;&#1082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60;&#1030;&#1053;&#1055;&#1051;&#1040;&#1053;&#1048;\&#1060;&#1110;&#1085;&#1087;&#1083;&#1072;&#1085;%202019\&#1060;&#1030;&#1053;&#1055;&#1051;&#1040;&#1053;%202019%2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90;&#1086;&#1085;&#1110;&#1085;&#1072;\Desktop\&#1092;&#1086;&#1088;&#1084;&#1072;%20&#1076;&#1083;&#1103;%20&#1050;&#1055;\&#1047;&#1074;&#1110;&#1090;%20&#1092;&#1110;&#1085;&#1087;&#1083;&#1072;&#1085;&#1091;%202019&#1088;&#1110;&#1082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60;&#1030;&#1053;&#1055;&#1051;&#1040;&#1053;&#1048;\&#1060;&#1110;&#1085;&#1087;&#1083;&#1072;&#1085;%202017\&#1047;&#1074;&#1110;&#1090;%20&#1092;&#1110;&#1085;&#1087;&#1083;&#1072;&#1085;&#1091;%202017%20&#1088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o\work\Dept\FinPlan-Economy\Planning%20System%20Project\consolidation%20hq%20formatt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chiporenko\2007&#1053;&#1054;&#1042;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Sum_pok.xls"/>
      <sheetName val="#REF!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 refersTo="#REF!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  <sheetName val="Лист1"/>
      <sheetName val="Лист2"/>
      <sheetName val="наборка 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свод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  <sheetName val="розшифровка І"/>
      <sheetName val="розшифровкаІІ"/>
      <sheetName val="розшифровка ІІІ"/>
      <sheetName val="Лист1"/>
    </sheetNames>
    <sheetDataSet>
      <sheetData sheetId="0">
        <row r="143">
          <cell r="D143">
            <v>0</v>
          </cell>
        </row>
      </sheetData>
      <sheetData sheetId="3"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</sheetData>
      <sheetData sheetId="4">
        <row r="41">
          <cell r="D41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60">
          <cell r="D60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0</v>
          </cell>
        </row>
        <row r="70">
          <cell r="C70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  <sheetName val="Лист2"/>
      <sheetName val="Лист1"/>
    </sheetNames>
    <sheetDataSet>
      <sheetData sheetId="1">
        <row r="66">
          <cell r="F66">
            <v>0</v>
          </cell>
        </row>
        <row r="69">
          <cell r="F6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</sheetData>
      <sheetData sheetId="2"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36">
          <cell r="F36">
            <v>0</v>
          </cell>
        </row>
        <row r="37">
          <cell r="F37">
            <v>0</v>
          </cell>
        </row>
        <row r="41">
          <cell r="F41">
            <v>0</v>
          </cell>
        </row>
        <row r="42">
          <cell r="F42">
            <v>0</v>
          </cell>
        </row>
      </sheetData>
      <sheetData sheetId="3">
        <row r="9">
          <cell r="F9">
            <v>0</v>
          </cell>
        </row>
        <row r="10">
          <cell r="F10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33">
          <cell r="F33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60">
          <cell r="F60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70">
          <cell r="F70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свод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  <sheetName val="розшифровка І"/>
      <sheetName val="розшифровкаІІ"/>
      <sheetName val="розшифровка ІІІ"/>
      <sheetName val="Лист1"/>
    </sheetNames>
    <sheetDataSet>
      <sheetData sheetId="2">
        <row r="69">
          <cell r="D69">
            <v>0</v>
          </cell>
        </row>
        <row r="75">
          <cell r="D75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свод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  <sheetName val="розшифровка І"/>
      <sheetName val="розшифровкаІІ"/>
      <sheetName val="розшифровка ІІІ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272"/>
  <sheetViews>
    <sheetView zoomScale="69" zoomScaleNormal="69" zoomScaleSheetLayoutView="69" zoomScalePageLayoutView="0" workbookViewId="0" topLeftCell="A1">
      <selection activeCell="D53" sqref="D53"/>
    </sheetView>
  </sheetViews>
  <sheetFormatPr defaultColWidth="9.00390625" defaultRowHeight="12.75"/>
  <cols>
    <col min="1" max="1" width="66.875" style="1" customWidth="1"/>
    <col min="2" max="2" width="36.875" style="2" customWidth="1"/>
    <col min="3" max="5" width="18.00390625" style="2" customWidth="1"/>
    <col min="6" max="9" width="16.75390625" style="1" customWidth="1"/>
    <col min="10" max="10" width="18.125" style="1" customWidth="1"/>
    <col min="11" max="11" width="10.00390625" style="1" customWidth="1"/>
    <col min="12" max="12" width="11.875" style="1" customWidth="1"/>
    <col min="13" max="13" width="13.125" style="1" customWidth="1"/>
    <col min="14" max="14" width="11.375" style="1" customWidth="1"/>
    <col min="15" max="15" width="13.25390625" style="1" customWidth="1"/>
    <col min="16" max="16384" width="9.125" style="1" customWidth="1"/>
  </cols>
  <sheetData>
    <row r="1" spans="1:10" ht="18.75" customHeight="1">
      <c r="A1" s="3"/>
      <c r="B1" s="4"/>
      <c r="C1" s="4"/>
      <c r="D1" s="4"/>
      <c r="E1" s="4"/>
      <c r="F1" s="5"/>
      <c r="G1" s="203"/>
      <c r="H1" s="203"/>
      <c r="I1" s="203"/>
      <c r="J1" s="203"/>
    </row>
    <row r="2" spans="1:10" ht="18.75" customHeight="1">
      <c r="A2" s="4"/>
      <c r="B2" s="4"/>
      <c r="C2" s="7"/>
      <c r="D2" s="5"/>
      <c r="E2" s="8" t="s">
        <v>0</v>
      </c>
      <c r="F2" s="5"/>
      <c r="G2" s="204"/>
      <c r="H2" s="204"/>
      <c r="I2" s="204"/>
      <c r="J2" s="204"/>
    </row>
    <row r="3" spans="1:10" ht="54.75" customHeight="1">
      <c r="A3" s="205"/>
      <c r="B3" s="205"/>
      <c r="C3" s="9"/>
      <c r="D3" s="9"/>
      <c r="E3" s="206" t="s">
        <v>1</v>
      </c>
      <c r="F3" s="206"/>
      <c r="G3" s="206"/>
      <c r="H3" s="206"/>
      <c r="I3" s="206"/>
      <c r="J3" s="206"/>
    </row>
    <row r="4" spans="1:10" ht="20.25" customHeight="1">
      <c r="A4" s="207"/>
      <c r="B4" s="207"/>
      <c r="C4" s="4"/>
      <c r="D4" s="3"/>
      <c r="E4" s="3"/>
      <c r="F4" s="10"/>
      <c r="G4" s="204"/>
      <c r="H4" s="204"/>
      <c r="I4" s="204"/>
      <c r="J4" s="204"/>
    </row>
    <row r="5" spans="1:10" ht="19.5" customHeight="1">
      <c r="A5" s="11" t="s">
        <v>2</v>
      </c>
      <c r="B5" s="11"/>
      <c r="C5" s="4"/>
      <c r="D5" s="208" t="s">
        <v>3</v>
      </c>
      <c r="E5" s="208"/>
      <c r="F5" s="208"/>
      <c r="G5" s="208"/>
      <c r="H5" s="208"/>
      <c r="I5" s="208"/>
      <c r="J5" s="6"/>
    </row>
    <row r="6" spans="1:10" ht="46.5" customHeight="1">
      <c r="A6" s="209" t="s">
        <v>4</v>
      </c>
      <c r="B6" s="209"/>
      <c r="C6" s="4"/>
      <c r="D6" s="203" t="s">
        <v>5</v>
      </c>
      <c r="E6" s="203"/>
      <c r="F6" s="12"/>
      <c r="G6" s="204"/>
      <c r="H6" s="204"/>
      <c r="I6" s="204"/>
      <c r="J6" s="204"/>
    </row>
    <row r="7" spans="1:10" ht="46.5" customHeight="1">
      <c r="A7" s="210" t="s">
        <v>6</v>
      </c>
      <c r="B7" s="210"/>
      <c r="C7" s="7"/>
      <c r="D7" s="3" t="s">
        <v>7</v>
      </c>
      <c r="E7" s="3"/>
      <c r="F7" s="3"/>
      <c r="G7" s="3"/>
      <c r="H7" s="3"/>
      <c r="I7" s="3"/>
      <c r="J7" s="3"/>
    </row>
    <row r="8" spans="1:10" ht="16.5" customHeight="1">
      <c r="A8" s="13" t="s">
        <v>8</v>
      </c>
      <c r="B8" s="13"/>
      <c r="C8" s="7"/>
      <c r="D8" s="211" t="s">
        <v>8</v>
      </c>
      <c r="E8" s="211"/>
      <c r="F8" s="211"/>
      <c r="G8" s="207"/>
      <c r="H8" s="207"/>
      <c r="I8" s="3"/>
      <c r="J8" s="3"/>
    </row>
    <row r="9" spans="1:10" ht="16.5" customHeight="1">
      <c r="A9" s="4"/>
      <c r="B9" s="4"/>
      <c r="C9" s="7"/>
      <c r="D9" s="12"/>
      <c r="E9" s="12"/>
      <c r="F9" s="12"/>
      <c r="G9" s="6"/>
      <c r="H9" s="6"/>
      <c r="I9" s="6"/>
      <c r="J9" s="6"/>
    </row>
    <row r="10" spans="1:10" ht="19.5" customHeight="1">
      <c r="A10" s="14"/>
      <c r="B10" s="212"/>
      <c r="C10" s="212"/>
      <c r="D10" s="212"/>
      <c r="E10" s="212"/>
      <c r="F10" s="212"/>
      <c r="G10" s="15"/>
      <c r="H10" s="16"/>
      <c r="I10" s="17" t="s">
        <v>9</v>
      </c>
      <c r="J10" s="18">
        <v>2022</v>
      </c>
    </row>
    <row r="11" spans="1:10" ht="19.5" customHeight="1">
      <c r="A11" s="19" t="s">
        <v>10</v>
      </c>
      <c r="B11" s="212" t="s">
        <v>11</v>
      </c>
      <c r="C11" s="212"/>
      <c r="D11" s="212"/>
      <c r="E11" s="212"/>
      <c r="F11" s="212"/>
      <c r="G11" s="20"/>
      <c r="H11" s="21"/>
      <c r="I11" s="22" t="s">
        <v>12</v>
      </c>
      <c r="J11" s="18">
        <v>32166420</v>
      </c>
    </row>
    <row r="12" spans="1:10" ht="19.5" customHeight="1">
      <c r="A12" s="19" t="s">
        <v>13</v>
      </c>
      <c r="B12" s="212" t="s">
        <v>14</v>
      </c>
      <c r="C12" s="212"/>
      <c r="D12" s="212"/>
      <c r="E12" s="212"/>
      <c r="F12" s="212"/>
      <c r="G12" s="15"/>
      <c r="H12" s="16"/>
      <c r="I12" s="22" t="s">
        <v>15</v>
      </c>
      <c r="J12" s="18">
        <v>150</v>
      </c>
    </row>
    <row r="13" spans="1:10" ht="19.5" customHeight="1">
      <c r="A13" s="19" t="s">
        <v>16</v>
      </c>
      <c r="B13" s="212" t="s">
        <v>17</v>
      </c>
      <c r="C13" s="212"/>
      <c r="D13" s="212"/>
      <c r="E13" s="212"/>
      <c r="F13" s="212"/>
      <c r="G13" s="15"/>
      <c r="H13" s="16"/>
      <c r="I13" s="22" t="s">
        <v>18</v>
      </c>
      <c r="J13" s="18">
        <v>6520383501</v>
      </c>
    </row>
    <row r="14" spans="1:10" ht="19.5" customHeight="1">
      <c r="A14" s="19" t="s">
        <v>19</v>
      </c>
      <c r="B14" s="213"/>
      <c r="C14" s="213"/>
      <c r="D14" s="213"/>
      <c r="E14" s="213"/>
      <c r="F14" s="213"/>
      <c r="G14" s="213"/>
      <c r="H14" s="213"/>
      <c r="I14" s="22" t="s">
        <v>20</v>
      </c>
      <c r="J14" s="18"/>
    </row>
    <row r="15" spans="1:10" ht="19.5" customHeight="1">
      <c r="A15" s="19" t="s">
        <v>21</v>
      </c>
      <c r="B15" s="212" t="s">
        <v>22</v>
      </c>
      <c r="C15" s="212"/>
      <c r="D15" s="212"/>
      <c r="E15" s="212"/>
      <c r="F15" s="20"/>
      <c r="G15" s="20"/>
      <c r="H15" s="21"/>
      <c r="I15" s="22" t="s">
        <v>23</v>
      </c>
      <c r="J15" s="18"/>
    </row>
    <row r="16" spans="1:10" ht="19.5" customHeight="1">
      <c r="A16" s="19" t="s">
        <v>24</v>
      </c>
      <c r="B16" s="212"/>
      <c r="C16" s="212"/>
      <c r="D16" s="212"/>
      <c r="E16" s="212"/>
      <c r="F16" s="212"/>
      <c r="G16" s="20"/>
      <c r="H16" s="23"/>
      <c r="I16" s="24" t="s">
        <v>25</v>
      </c>
      <c r="J16" s="18">
        <v>36</v>
      </c>
    </row>
    <row r="17" spans="1:10" ht="19.5" customHeight="1">
      <c r="A17" s="19" t="s">
        <v>26</v>
      </c>
      <c r="B17" s="212"/>
      <c r="C17" s="212"/>
      <c r="D17" s="212"/>
      <c r="E17" s="212"/>
      <c r="F17" s="212"/>
      <c r="G17" s="213" t="s">
        <v>27</v>
      </c>
      <c r="H17" s="213"/>
      <c r="I17" s="213"/>
      <c r="J17" s="25"/>
    </row>
    <row r="18" spans="1:10" ht="19.5" customHeight="1">
      <c r="A18" s="19" t="s">
        <v>28</v>
      </c>
      <c r="B18" s="212" t="s">
        <v>29</v>
      </c>
      <c r="C18" s="212"/>
      <c r="D18" s="212"/>
      <c r="E18" s="212"/>
      <c r="F18" s="20"/>
      <c r="G18" s="213" t="s">
        <v>30</v>
      </c>
      <c r="H18" s="213"/>
      <c r="I18" s="213"/>
      <c r="J18" s="25"/>
    </row>
    <row r="19" spans="1:10" ht="19.5" customHeight="1">
      <c r="A19" s="19" t="s">
        <v>31</v>
      </c>
      <c r="B19" s="212">
        <v>3</v>
      </c>
      <c r="C19" s="212"/>
      <c r="D19" s="212"/>
      <c r="E19" s="212"/>
      <c r="F19" s="212"/>
      <c r="G19" s="20"/>
      <c r="H19" s="20"/>
      <c r="I19" s="20"/>
      <c r="J19" s="21"/>
    </row>
    <row r="20" spans="1:10" ht="19.5" customHeight="1">
      <c r="A20" s="19" t="s">
        <v>32</v>
      </c>
      <c r="B20" s="212" t="s">
        <v>33</v>
      </c>
      <c r="C20" s="212"/>
      <c r="D20" s="212"/>
      <c r="E20" s="212"/>
      <c r="F20" s="212"/>
      <c r="G20" s="15"/>
      <c r="H20" s="15"/>
      <c r="I20" s="15"/>
      <c r="J20" s="16"/>
    </row>
    <row r="21" spans="1:10" ht="19.5" customHeight="1">
      <c r="A21" s="19" t="s">
        <v>34</v>
      </c>
      <c r="B21" s="212">
        <v>981053064</v>
      </c>
      <c r="C21" s="212"/>
      <c r="D21" s="212"/>
      <c r="E21" s="212"/>
      <c r="F21" s="212"/>
      <c r="G21" s="20"/>
      <c r="H21" s="20"/>
      <c r="I21" s="20"/>
      <c r="J21" s="21"/>
    </row>
    <row r="22" spans="1:10" ht="19.5" customHeight="1">
      <c r="A22" s="19" t="s">
        <v>35</v>
      </c>
      <c r="B22" s="212" t="s">
        <v>36</v>
      </c>
      <c r="C22" s="212"/>
      <c r="D22" s="212"/>
      <c r="E22" s="212"/>
      <c r="F22" s="212"/>
      <c r="G22" s="15"/>
      <c r="H22" s="15"/>
      <c r="I22" s="15"/>
      <c r="J22" s="16"/>
    </row>
    <row r="23" spans="1:10" ht="18.75">
      <c r="A23" s="214" t="s">
        <v>37</v>
      </c>
      <c r="B23" s="214"/>
      <c r="C23" s="214"/>
      <c r="D23" s="214"/>
      <c r="E23" s="214"/>
      <c r="F23" s="214"/>
      <c r="G23" s="214"/>
      <c r="H23" s="214"/>
      <c r="I23" s="214"/>
      <c r="J23" s="214"/>
    </row>
    <row r="24" spans="1:10" ht="9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8.75">
      <c r="A25" s="214" t="s">
        <v>38</v>
      </c>
      <c r="B25" s="214"/>
      <c r="C25" s="214"/>
      <c r="D25" s="214"/>
      <c r="E25" s="214"/>
      <c r="F25" s="214"/>
      <c r="G25" s="214"/>
      <c r="H25" s="214"/>
      <c r="I25" s="214"/>
      <c r="J25" s="214"/>
    </row>
    <row r="26" spans="2:10" ht="12" customHeight="1">
      <c r="B26" s="27"/>
      <c r="C26" s="28"/>
      <c r="D26" s="27"/>
      <c r="E26" s="27"/>
      <c r="F26" s="27"/>
      <c r="G26" s="27"/>
      <c r="H26" s="27"/>
      <c r="I26" s="27"/>
      <c r="J26" s="27"/>
    </row>
    <row r="27" spans="1:10" ht="31.5" customHeight="1">
      <c r="A27" s="215" t="s">
        <v>39</v>
      </c>
      <c r="B27" s="216" t="s">
        <v>40</v>
      </c>
      <c r="C27" s="216" t="s">
        <v>41</v>
      </c>
      <c r="D27" s="216" t="s">
        <v>42</v>
      </c>
      <c r="E27" s="217" t="s">
        <v>43</v>
      </c>
      <c r="F27" s="216" t="s">
        <v>44</v>
      </c>
      <c r="G27" s="216" t="s">
        <v>45</v>
      </c>
      <c r="H27" s="216"/>
      <c r="I27" s="216"/>
      <c r="J27" s="216"/>
    </row>
    <row r="28" spans="1:10" ht="54.75" customHeight="1">
      <c r="A28" s="215"/>
      <c r="B28" s="216"/>
      <c r="C28" s="216"/>
      <c r="D28" s="216"/>
      <c r="E28" s="217"/>
      <c r="F28" s="216"/>
      <c r="G28" s="29" t="s">
        <v>46</v>
      </c>
      <c r="H28" s="29" t="s">
        <v>47</v>
      </c>
      <c r="I28" s="29" t="s">
        <v>48</v>
      </c>
      <c r="J28" s="29" t="s">
        <v>49</v>
      </c>
    </row>
    <row r="29" spans="1:10" ht="19.5" customHeight="1">
      <c r="A29" s="18">
        <v>1</v>
      </c>
      <c r="B29" s="29">
        <v>2</v>
      </c>
      <c r="C29" s="29">
        <v>3</v>
      </c>
      <c r="D29" s="29">
        <v>4</v>
      </c>
      <c r="E29" s="29">
        <v>5</v>
      </c>
      <c r="F29" s="29">
        <v>6</v>
      </c>
      <c r="G29" s="29">
        <v>7</v>
      </c>
      <c r="H29" s="29">
        <v>8</v>
      </c>
      <c r="I29" s="29">
        <v>9</v>
      </c>
      <c r="J29" s="29">
        <v>10</v>
      </c>
    </row>
    <row r="30" spans="1:10" ht="24.75" customHeight="1">
      <c r="A30" s="218" t="s">
        <v>50</v>
      </c>
      <c r="B30" s="218"/>
      <c r="C30" s="218"/>
      <c r="D30" s="218"/>
      <c r="E30" s="218"/>
      <c r="F30" s="218"/>
      <c r="G30" s="218"/>
      <c r="H30" s="218"/>
      <c r="I30" s="218"/>
      <c r="J30" s="218"/>
    </row>
    <row r="31" spans="1:15" ht="19.5" customHeight="1">
      <c r="A31" s="31" t="s">
        <v>51</v>
      </c>
      <c r="B31" s="18">
        <v>1000</v>
      </c>
      <c r="C31" s="32">
        <f>'I. Фін результат'!C7</f>
        <v>417</v>
      </c>
      <c r="D31" s="32">
        <f>'I. Фін результат'!D7</f>
        <v>457.2</v>
      </c>
      <c r="E31" s="32">
        <f>'I. Фін результат'!E7</f>
        <v>457.2</v>
      </c>
      <c r="F31" s="32">
        <f>'I. Фін результат'!F7</f>
        <v>372</v>
      </c>
      <c r="G31" s="33"/>
      <c r="H31" s="33"/>
      <c r="I31" s="33"/>
      <c r="J31" s="33"/>
      <c r="K31" s="32"/>
      <c r="L31" s="32"/>
      <c r="M31" s="32"/>
      <c r="N31" s="32"/>
      <c r="O31" s="34">
        <f>SUM(K31:N31)</f>
        <v>0</v>
      </c>
    </row>
    <row r="32" spans="1:10" ht="19.5" customHeight="1">
      <c r="A32" s="31" t="s">
        <v>52</v>
      </c>
      <c r="B32" s="18">
        <v>1010</v>
      </c>
      <c r="C32" s="32">
        <f>'I. Фін результат'!C8</f>
        <v>144</v>
      </c>
      <c r="D32" s="32">
        <f>'I. Фін результат'!D8</f>
        <v>155</v>
      </c>
      <c r="E32" s="32">
        <f>'I. Фін результат'!E8</f>
        <v>155</v>
      </c>
      <c r="F32" s="32">
        <f>'I. Фін результат'!F8</f>
        <v>390</v>
      </c>
      <c r="G32" s="33"/>
      <c r="H32" s="33"/>
      <c r="I32" s="33"/>
      <c r="J32" s="33"/>
    </row>
    <row r="33" spans="1:10" ht="19.5" customHeight="1">
      <c r="A33" s="35" t="s">
        <v>53</v>
      </c>
      <c r="B33" s="18">
        <v>1020</v>
      </c>
      <c r="C33" s="36">
        <f>C31-C32</f>
        <v>273</v>
      </c>
      <c r="D33" s="36">
        <f>D31-D32</f>
        <v>302.2</v>
      </c>
      <c r="E33" s="36">
        <f>E31-E32</f>
        <v>302.2</v>
      </c>
      <c r="F33" s="36">
        <f>F31-F32</f>
        <v>-18</v>
      </c>
      <c r="G33" s="36">
        <f>SUM(G31:G32)</f>
        <v>0</v>
      </c>
      <c r="H33" s="36">
        <f>SUM(H31:H32)</f>
        <v>0</v>
      </c>
      <c r="I33" s="36">
        <f>SUM(I31:I32)</f>
        <v>0</v>
      </c>
      <c r="J33" s="36">
        <f>SUM(J31:J32)</f>
        <v>0</v>
      </c>
    </row>
    <row r="34" spans="1:10" ht="19.5" customHeight="1">
      <c r="A34" s="31" t="s">
        <v>54</v>
      </c>
      <c r="B34" s="18">
        <v>1030</v>
      </c>
      <c r="C34" s="32">
        <f>'I. Фін результат'!C18</f>
        <v>241</v>
      </c>
      <c r="D34" s="32">
        <f>'I. Фін результат'!D18</f>
        <v>376</v>
      </c>
      <c r="E34" s="32">
        <f>'I. Фін результат'!E18</f>
        <v>376</v>
      </c>
      <c r="F34" s="32">
        <f>'I. Фін результат'!F18</f>
        <v>386</v>
      </c>
      <c r="G34" s="33"/>
      <c r="H34" s="33"/>
      <c r="I34" s="33"/>
      <c r="J34" s="33"/>
    </row>
    <row r="35" spans="1:10" ht="19.5" customHeight="1">
      <c r="A35" s="31" t="s">
        <v>55</v>
      </c>
      <c r="B35" s="18">
        <v>1060</v>
      </c>
      <c r="C35" s="32">
        <f>'I. Фін результат'!C41</f>
        <v>60</v>
      </c>
      <c r="D35" s="32">
        <f>'I. Фін результат'!D41</f>
        <v>90</v>
      </c>
      <c r="E35" s="32">
        <f>'I. Фін результат'!E41</f>
        <v>90</v>
      </c>
      <c r="F35" s="32">
        <f>'I. Фін результат'!F41</f>
        <v>133</v>
      </c>
      <c r="G35" s="33"/>
      <c r="H35" s="33"/>
      <c r="I35" s="33"/>
      <c r="J35" s="33"/>
    </row>
    <row r="36" spans="1:15" ht="19.5" customHeight="1">
      <c r="A36" s="31" t="s">
        <v>56</v>
      </c>
      <c r="B36" s="18">
        <v>1070</v>
      </c>
      <c r="C36" s="32">
        <f>'I. Фін результат'!C49</f>
        <v>0</v>
      </c>
      <c r="D36" s="32">
        <f>'I. Фін результат'!D49</f>
        <v>0</v>
      </c>
      <c r="E36" s="32">
        <f>'I. Фін результат'!E49</f>
        <v>0</v>
      </c>
      <c r="F36" s="32">
        <f>'I. Фін результат'!F49</f>
        <v>0</v>
      </c>
      <c r="G36" s="33"/>
      <c r="H36" s="33"/>
      <c r="I36" s="33"/>
      <c r="J36" s="33"/>
      <c r="O36" s="37"/>
    </row>
    <row r="37" spans="1:10" ht="19.5" customHeight="1">
      <c r="A37" s="31" t="s">
        <v>57</v>
      </c>
      <c r="B37" s="18">
        <v>1080</v>
      </c>
      <c r="C37" s="32">
        <f>'I. Фін результат'!C53</f>
        <v>26</v>
      </c>
      <c r="D37" s="32">
        <f>'I. Фін результат'!D53</f>
        <v>27</v>
      </c>
      <c r="E37" s="32">
        <f>'I. Фін результат'!E53</f>
        <v>27</v>
      </c>
      <c r="F37" s="32">
        <f>'I. Фін результат'!F53</f>
        <v>50</v>
      </c>
      <c r="G37" s="33"/>
      <c r="H37" s="33"/>
      <c r="I37" s="33"/>
      <c r="J37" s="33"/>
    </row>
    <row r="38" spans="1:10" ht="19.5" customHeight="1">
      <c r="A38" s="38" t="s">
        <v>58</v>
      </c>
      <c r="B38" s="18">
        <v>1100</v>
      </c>
      <c r="C38" s="36">
        <f>C33-C34-C35-C37</f>
        <v>-54</v>
      </c>
      <c r="D38" s="36">
        <f>D33-D34-D35-D37</f>
        <v>-190.8</v>
      </c>
      <c r="E38" s="36">
        <f>E33-E34-E35-E37</f>
        <v>-190.8</v>
      </c>
      <c r="F38" s="36">
        <f>F33-F34-F35-F37</f>
        <v>-587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ht="19.5" customHeight="1">
      <c r="A39" s="39" t="s">
        <v>59</v>
      </c>
      <c r="B39" s="18">
        <v>1310</v>
      </c>
      <c r="C39" s="40">
        <f>'I. Фін результат'!C89</f>
        <v>-54</v>
      </c>
      <c r="D39" s="40">
        <f>'I. Фін результат'!D89</f>
        <v>-381.6</v>
      </c>
      <c r="E39" s="40">
        <f>'I. Фін результат'!E89</f>
        <v>-381.6</v>
      </c>
      <c r="F39" s="40">
        <f>'I. Фін результат'!F89</f>
        <v>-587</v>
      </c>
      <c r="G39" s="33"/>
      <c r="H39" s="33"/>
      <c r="I39" s="33"/>
      <c r="J39" s="33"/>
    </row>
    <row r="40" spans="1:10" ht="19.5" customHeight="1">
      <c r="A40" s="39" t="s">
        <v>60</v>
      </c>
      <c r="B40" s="18">
        <f>' V. Коефіцієнти'!B8</f>
        <v>5010</v>
      </c>
      <c r="C40" s="41">
        <f aca="true" t="shared" si="0" ref="C40:J40">(C39/C31)*100</f>
        <v>-12.949640287769784</v>
      </c>
      <c r="D40" s="41">
        <f t="shared" si="0"/>
        <v>-83.46456692913387</v>
      </c>
      <c r="E40" s="41">
        <f t="shared" si="0"/>
        <v>-83.46456692913387</v>
      </c>
      <c r="F40" s="41">
        <f t="shared" si="0"/>
        <v>-157.79569892473117</v>
      </c>
      <c r="G40" s="41" t="e">
        <f t="shared" si="0"/>
        <v>#DIV/0!</v>
      </c>
      <c r="H40" s="41" t="e">
        <f t="shared" si="0"/>
        <v>#DIV/0!</v>
      </c>
      <c r="I40" s="41" t="e">
        <f t="shared" si="0"/>
        <v>#DIV/0!</v>
      </c>
      <c r="J40" s="41" t="e">
        <f t="shared" si="0"/>
        <v>#DIV/0!</v>
      </c>
    </row>
    <row r="41" spans="1:10" ht="19.5" customHeight="1">
      <c r="A41" s="42" t="s">
        <v>61</v>
      </c>
      <c r="B41" s="18">
        <v>1110</v>
      </c>
      <c r="C41" s="32">
        <f>'I. Фін результат'!C61</f>
        <v>0</v>
      </c>
      <c r="D41" s="32">
        <f>'I. Фін результат'!D61</f>
        <v>0</v>
      </c>
      <c r="E41" s="32">
        <f>'I. Фін результат'!E61</f>
        <v>0</v>
      </c>
      <c r="F41" s="32">
        <f>'I. Фін результат'!F61</f>
        <v>0</v>
      </c>
      <c r="G41" s="33"/>
      <c r="H41" s="33"/>
      <c r="I41" s="33"/>
      <c r="J41" s="33"/>
    </row>
    <row r="42" spans="1:10" ht="19.5" customHeight="1">
      <c r="A42" s="42" t="s">
        <v>62</v>
      </c>
      <c r="B42" s="18">
        <v>1120</v>
      </c>
      <c r="C42" s="32">
        <f>'I. Фін результат'!C62</f>
        <v>0</v>
      </c>
      <c r="D42" s="32">
        <f>'I. Фін результат'!D62</f>
        <v>0</v>
      </c>
      <c r="E42" s="32">
        <f>'I. Фін результат'!E62</f>
        <v>0</v>
      </c>
      <c r="F42" s="32">
        <f>'I. Фін результат'!F62</f>
        <v>0</v>
      </c>
      <c r="G42" s="33"/>
      <c r="H42" s="33"/>
      <c r="I42" s="33"/>
      <c r="J42" s="33"/>
    </row>
    <row r="43" spans="1:10" ht="19.5" customHeight="1">
      <c r="A43" s="42" t="s">
        <v>63</v>
      </c>
      <c r="B43" s="18">
        <v>1130</v>
      </c>
      <c r="C43" s="32">
        <f>'I. Фін результат'!C63</f>
        <v>0</v>
      </c>
      <c r="D43" s="32">
        <f>'I. Фін результат'!D63</f>
        <v>0</v>
      </c>
      <c r="E43" s="32">
        <f>'I. Фін результат'!E63</f>
        <v>0</v>
      </c>
      <c r="F43" s="32">
        <f>'I. Фін результат'!F63</f>
        <v>0</v>
      </c>
      <c r="G43" s="33"/>
      <c r="H43" s="33"/>
      <c r="I43" s="33"/>
      <c r="J43" s="33"/>
    </row>
    <row r="44" spans="1:10" ht="19.5" customHeight="1">
      <c r="A44" s="42" t="s">
        <v>64</v>
      </c>
      <c r="B44" s="18">
        <v>1140</v>
      </c>
      <c r="C44" s="32">
        <f>'I. Фін результат'!C64</f>
        <v>0</v>
      </c>
      <c r="D44" s="32">
        <f>'I. Фін результат'!D64</f>
        <v>0</v>
      </c>
      <c r="E44" s="32">
        <f>'I. Фін результат'!E64</f>
        <v>0</v>
      </c>
      <c r="F44" s="32">
        <f>'I. Фін результат'!F64</f>
        <v>0</v>
      </c>
      <c r="G44" s="33"/>
      <c r="H44" s="33"/>
      <c r="I44" s="33"/>
      <c r="J44" s="33"/>
    </row>
    <row r="45" spans="1:15" ht="19.5" customHeight="1">
      <c r="A45" s="42" t="s">
        <v>65</v>
      </c>
      <c r="B45" s="18">
        <v>1150</v>
      </c>
      <c r="C45" s="32" t="e">
        <f>'I. Фін результат'!C65</f>
        <v>#REF!</v>
      </c>
      <c r="D45" s="32">
        <f>'I. Фін результат'!D65</f>
        <v>0</v>
      </c>
      <c r="E45" s="32">
        <f>'I. Фін результат'!E65</f>
        <v>0</v>
      </c>
      <c r="F45" s="32">
        <f>'I. Фін результат'!F65</f>
        <v>0</v>
      </c>
      <c r="G45" s="33"/>
      <c r="H45" s="33"/>
      <c r="I45" s="33"/>
      <c r="J45" s="33"/>
      <c r="K45" s="32"/>
      <c r="L45" s="32"/>
      <c r="M45" s="32"/>
      <c r="N45" s="32"/>
      <c r="O45" s="34"/>
    </row>
    <row r="46" spans="1:10" ht="19.5" customHeight="1">
      <c r="A46" s="31" t="s">
        <v>66</v>
      </c>
      <c r="B46" s="18">
        <v>1160</v>
      </c>
      <c r="C46" s="32">
        <f>'I. Фін результат'!C68</f>
        <v>0</v>
      </c>
      <c r="D46" s="32">
        <f>'I. Фін результат'!D68</f>
        <v>0</v>
      </c>
      <c r="E46" s="32">
        <f>'I. Фін результат'!E68</f>
        <v>0</v>
      </c>
      <c r="F46" s="32">
        <f>'I. Фін результат'!F68</f>
        <v>0</v>
      </c>
      <c r="G46" s="33"/>
      <c r="H46" s="33"/>
      <c r="I46" s="33"/>
      <c r="J46" s="33"/>
    </row>
    <row r="47" spans="1:10" ht="19.5" customHeight="1">
      <c r="A47" s="39" t="s">
        <v>67</v>
      </c>
      <c r="B47" s="18">
        <v>1170</v>
      </c>
      <c r="C47" s="36" t="e">
        <f aca="true" t="shared" si="1" ref="C47:J47">SUM(C38,C41:C46)</f>
        <v>#REF!</v>
      </c>
      <c r="D47" s="36">
        <f t="shared" si="1"/>
        <v>-190.8</v>
      </c>
      <c r="E47" s="36">
        <f t="shared" si="1"/>
        <v>-190.8</v>
      </c>
      <c r="F47" s="36">
        <f t="shared" si="1"/>
        <v>-587</v>
      </c>
      <c r="G47" s="36">
        <f t="shared" si="1"/>
        <v>0</v>
      </c>
      <c r="H47" s="36">
        <f t="shared" si="1"/>
        <v>0</v>
      </c>
      <c r="I47" s="36">
        <f t="shared" si="1"/>
        <v>0</v>
      </c>
      <c r="J47" s="36">
        <f t="shared" si="1"/>
        <v>0</v>
      </c>
    </row>
    <row r="48" spans="1:10" ht="19.5" customHeight="1">
      <c r="A48" s="42" t="s">
        <v>68</v>
      </c>
      <c r="B48" s="29">
        <v>1180</v>
      </c>
      <c r="C48" s="32">
        <f>'I. Фін результат'!C72</f>
        <v>0</v>
      </c>
      <c r="D48" s="32">
        <f>'I. Фін результат'!D72</f>
        <v>0</v>
      </c>
      <c r="E48" s="32">
        <f>'I. Фін результат'!E72</f>
        <v>34.344</v>
      </c>
      <c r="F48" s="32">
        <f>'I. Фін результат'!F72</f>
        <v>105.66</v>
      </c>
      <c r="G48" s="33"/>
      <c r="H48" s="33"/>
      <c r="I48" s="33"/>
      <c r="J48" s="33"/>
    </row>
    <row r="49" spans="1:10" ht="19.5" customHeight="1">
      <c r="A49" s="42" t="s">
        <v>69</v>
      </c>
      <c r="B49" s="29">
        <v>1181</v>
      </c>
      <c r="C49" s="32">
        <f>'I. Фін результат'!C73</f>
        <v>0</v>
      </c>
      <c r="D49" s="32">
        <f>'I. Фін результат'!D73</f>
        <v>0</v>
      </c>
      <c r="E49" s="32">
        <f>'I. Фін результат'!E73</f>
        <v>0</v>
      </c>
      <c r="F49" s="32">
        <f>'I. Фін результат'!F73</f>
        <v>0</v>
      </c>
      <c r="G49" s="33"/>
      <c r="H49" s="33"/>
      <c r="I49" s="33"/>
      <c r="J49" s="33"/>
    </row>
    <row r="50" spans="1:10" ht="19.5" customHeight="1">
      <c r="A50" s="42" t="s">
        <v>70</v>
      </c>
      <c r="B50" s="18">
        <v>1190</v>
      </c>
      <c r="C50" s="32">
        <f>'I. Фін результат'!C74</f>
        <v>0</v>
      </c>
      <c r="D50" s="32">
        <f>'I. Фін результат'!D74</f>
        <v>0</v>
      </c>
      <c r="E50" s="32">
        <f>'I. Фін результат'!E74</f>
        <v>0</v>
      </c>
      <c r="F50" s="32">
        <f>'I. Фін результат'!F74</f>
        <v>0</v>
      </c>
      <c r="G50" s="33"/>
      <c r="H50" s="33"/>
      <c r="I50" s="33"/>
      <c r="J50" s="33"/>
    </row>
    <row r="51" spans="1:10" ht="19.5" customHeight="1">
      <c r="A51" s="42" t="s">
        <v>71</v>
      </c>
      <c r="B51" s="18">
        <v>1191</v>
      </c>
      <c r="C51" s="32">
        <f>'I. Фін результат'!C75</f>
        <v>0</v>
      </c>
      <c r="D51" s="32">
        <f>'I. Фін результат'!D75</f>
        <v>0</v>
      </c>
      <c r="E51" s="32">
        <f>'I. Фін результат'!E75</f>
        <v>0</v>
      </c>
      <c r="F51" s="32">
        <f>'I. Фін результат'!F75</f>
        <v>0</v>
      </c>
      <c r="G51" s="33"/>
      <c r="H51" s="33"/>
      <c r="I51" s="33"/>
      <c r="J51" s="33"/>
    </row>
    <row r="52" spans="1:10" ht="19.5" customHeight="1">
      <c r="A52" s="38" t="s">
        <v>72</v>
      </c>
      <c r="B52" s="18">
        <v>1200</v>
      </c>
      <c r="C52" s="36" t="e">
        <f aca="true" t="shared" si="2" ref="C52:J52">SUM(C47:C51)</f>
        <v>#REF!</v>
      </c>
      <c r="D52" s="36">
        <f t="shared" si="2"/>
        <v>-190.8</v>
      </c>
      <c r="E52" s="36">
        <f t="shared" si="2"/>
        <v>-156.45600000000002</v>
      </c>
      <c r="F52" s="36">
        <f t="shared" si="2"/>
        <v>-481.34000000000003</v>
      </c>
      <c r="G52" s="36">
        <f t="shared" si="2"/>
        <v>0</v>
      </c>
      <c r="H52" s="36">
        <f t="shared" si="2"/>
        <v>0</v>
      </c>
      <c r="I52" s="36">
        <f t="shared" si="2"/>
        <v>0</v>
      </c>
      <c r="J52" s="36">
        <f t="shared" si="2"/>
        <v>0</v>
      </c>
    </row>
    <row r="53" spans="1:10" ht="19.5" customHeight="1">
      <c r="A53" s="42" t="s">
        <v>73</v>
      </c>
      <c r="B53" s="18">
        <v>1201</v>
      </c>
      <c r="C53" s="32">
        <f>'I. Фін результат'!C77</f>
        <v>0</v>
      </c>
      <c r="D53" s="32">
        <f>'I. Фін результат'!D77</f>
        <v>1139.544</v>
      </c>
      <c r="E53" s="32">
        <f>'I. Фін результат'!E77</f>
        <v>1139.544</v>
      </c>
      <c r="F53" s="32">
        <f>'I. Фін результат'!F77</f>
        <v>1436.6599999999999</v>
      </c>
      <c r="G53" s="33"/>
      <c r="H53" s="33"/>
      <c r="I53" s="33"/>
      <c r="J53" s="33"/>
    </row>
    <row r="54" spans="1:10" ht="19.5" customHeight="1">
      <c r="A54" s="42" t="s">
        <v>74</v>
      </c>
      <c r="B54" s="18">
        <v>1202</v>
      </c>
      <c r="C54" s="32">
        <f>'I. Фін результат'!C78</f>
        <v>0</v>
      </c>
      <c r="D54" s="32">
        <f>'I. Фін результат'!D78</f>
        <v>0</v>
      </c>
      <c r="E54" s="32">
        <f>'I. Фін результат'!E78</f>
        <v>0</v>
      </c>
      <c r="F54" s="32">
        <f>'I. Фін результат'!F78</f>
        <v>0</v>
      </c>
      <c r="G54" s="33"/>
      <c r="H54" s="33"/>
      <c r="I54" s="33"/>
      <c r="J54" s="33"/>
    </row>
    <row r="55" spans="1:10" ht="24.75" customHeight="1">
      <c r="A55" s="219" t="s">
        <v>75</v>
      </c>
      <c r="B55" s="219"/>
      <c r="C55" s="219"/>
      <c r="D55" s="219"/>
      <c r="E55" s="219"/>
      <c r="F55" s="219"/>
      <c r="G55" s="219"/>
      <c r="H55" s="219"/>
      <c r="I55" s="219"/>
      <c r="J55" s="219"/>
    </row>
    <row r="56" spans="1:10" ht="56.25">
      <c r="A56" s="44" t="s">
        <v>76</v>
      </c>
      <c r="B56" s="18">
        <v>2110</v>
      </c>
      <c r="C56" s="40">
        <f>'ІІ. Розр. з бюджетом'!C20</f>
        <v>0</v>
      </c>
      <c r="D56" s="40">
        <f>'ІІ. Розр. з бюджетом'!D20</f>
        <v>0</v>
      </c>
      <c r="E56" s="40">
        <f>'ІІ. Розр. з бюджетом'!E20</f>
        <v>0</v>
      </c>
      <c r="F56" s="40">
        <f>'ІІ. Розр. з бюджетом'!F20</f>
        <v>217.239</v>
      </c>
      <c r="G56" s="33"/>
      <c r="H56" s="33"/>
      <c r="I56" s="33"/>
      <c r="J56" s="33"/>
    </row>
    <row r="57" spans="1:10" ht="18.75">
      <c r="A57" s="42" t="s">
        <v>77</v>
      </c>
      <c r="B57" s="18">
        <v>2111</v>
      </c>
      <c r="C57" s="32">
        <f>'ІІ. Розр. з бюджетом'!C21</f>
        <v>0</v>
      </c>
      <c r="D57" s="32">
        <f>'ІІ. Розр. з бюджетом'!D21</f>
        <v>0</v>
      </c>
      <c r="E57" s="32">
        <f>'ІІ. Розр. з бюджетом'!E21</f>
        <v>0</v>
      </c>
      <c r="F57" s="32">
        <f>'ІІ. Розр. з бюджетом'!F21</f>
        <v>-105.66</v>
      </c>
      <c r="G57" s="33"/>
      <c r="H57" s="33"/>
      <c r="I57" s="33"/>
      <c r="J57" s="33"/>
    </row>
    <row r="58" spans="1:10" ht="37.5">
      <c r="A58" s="42" t="s">
        <v>78</v>
      </c>
      <c r="B58" s="18">
        <v>2112</v>
      </c>
      <c r="C58" s="32">
        <f>'ІІ. Розр. з бюджетом'!C22</f>
        <v>0</v>
      </c>
      <c r="D58" s="32">
        <f>'ІІ. Розр. з бюджетом'!D22</f>
        <v>0</v>
      </c>
      <c r="E58" s="32">
        <f>'ІІ. Розр. з бюджетом'!E22</f>
        <v>0</v>
      </c>
      <c r="F58" s="32">
        <f>'ІІ. Розр. з бюджетом'!F22</f>
        <v>107.4</v>
      </c>
      <c r="G58" s="33"/>
      <c r="H58" s="33"/>
      <c r="I58" s="33"/>
      <c r="J58" s="33"/>
    </row>
    <row r="59" spans="1:10" ht="56.25">
      <c r="A59" s="45" t="s">
        <v>79</v>
      </c>
      <c r="B59" s="29">
        <v>2113</v>
      </c>
      <c r="C59" s="32">
        <f>'ІІ. Розр. з бюджетом'!C23</f>
        <v>0</v>
      </c>
      <c r="D59" s="32">
        <f>'ІІ. Розр. з бюджетом'!D23</f>
        <v>0</v>
      </c>
      <c r="E59" s="32">
        <f>'ІІ. Розр. з бюджетом'!E23</f>
        <v>0</v>
      </c>
      <c r="F59" s="32">
        <f>'ІІ. Розр. з бюджетом'!F23</f>
        <v>0</v>
      </c>
      <c r="G59" s="33" t="s">
        <v>80</v>
      </c>
      <c r="H59" s="33" t="s">
        <v>80</v>
      </c>
      <c r="I59" s="33" t="s">
        <v>80</v>
      </c>
      <c r="J59" s="33" t="s">
        <v>80</v>
      </c>
    </row>
    <row r="60" spans="1:10" ht="18.75">
      <c r="A60" s="45" t="s">
        <v>81</v>
      </c>
      <c r="B60" s="46">
        <v>2114</v>
      </c>
      <c r="C60" s="32">
        <f>'ІІ. Розр. з бюджетом'!C24</f>
        <v>0</v>
      </c>
      <c r="D60" s="32">
        <f>'ІІ. Розр. з бюджетом'!D24</f>
        <v>0</v>
      </c>
      <c r="E60" s="32">
        <f>'ІІ. Розр. з бюджетом'!E24</f>
        <v>0</v>
      </c>
      <c r="F60" s="32">
        <f>'ІІ. Розр. з бюджетом'!F24</f>
        <v>0</v>
      </c>
      <c r="G60" s="33"/>
      <c r="H60" s="33"/>
      <c r="I60" s="33"/>
      <c r="J60" s="33"/>
    </row>
    <row r="61" spans="1:10" ht="37.5">
      <c r="A61" s="45" t="s">
        <v>82</v>
      </c>
      <c r="B61" s="46">
        <v>2115</v>
      </c>
      <c r="C61" s="32">
        <f>'ІІ. Розр. з бюджетом'!C25</f>
        <v>0</v>
      </c>
      <c r="D61" s="32">
        <f>'ІІ. Розр. з бюджетом'!D25</f>
        <v>0</v>
      </c>
      <c r="E61" s="32">
        <f>'ІІ. Розр. з бюджетом'!E25</f>
        <v>0</v>
      </c>
      <c r="F61" s="32">
        <f>'ІІ. Розр. з бюджетом'!F25</f>
        <v>215.499</v>
      </c>
      <c r="G61" s="33"/>
      <c r="H61" s="33"/>
      <c r="I61" s="33"/>
      <c r="J61" s="33"/>
    </row>
    <row r="62" spans="1:10" ht="18.75">
      <c r="A62" s="47" t="s">
        <v>83</v>
      </c>
      <c r="B62" s="29">
        <v>2116</v>
      </c>
      <c r="C62" s="32">
        <f>'ІІ. Розр. з бюджетом'!C26</f>
        <v>0</v>
      </c>
      <c r="D62" s="32">
        <f>'ІІ. Розр. з бюджетом'!D26</f>
        <v>0</v>
      </c>
      <c r="E62" s="32">
        <f>'ІІ. Розр. з бюджетом'!E26</f>
        <v>0</v>
      </c>
      <c r="F62" s="32">
        <f>'ІІ. Розр. з бюджетом'!F26</f>
        <v>0</v>
      </c>
      <c r="G62" s="33"/>
      <c r="H62" s="33"/>
      <c r="I62" s="33"/>
      <c r="J62" s="33"/>
    </row>
    <row r="63" spans="1:10" ht="18.75">
      <c r="A63" s="47" t="s">
        <v>84</v>
      </c>
      <c r="B63" s="29">
        <v>2117</v>
      </c>
      <c r="C63" s="32">
        <f>'ІІ. Розр. з бюджетом'!C27</f>
        <v>0</v>
      </c>
      <c r="D63" s="32">
        <f>'ІІ. Розр. з бюджетом'!D27</f>
        <v>0</v>
      </c>
      <c r="E63" s="32">
        <f>'ІІ. Розр. з бюджетом'!E27</f>
        <v>0</v>
      </c>
      <c r="F63" s="32">
        <f>'ІІ. Розр. з бюджетом'!F27</f>
        <v>0</v>
      </c>
      <c r="G63" s="33"/>
      <c r="H63" s="33"/>
      <c r="I63" s="33"/>
      <c r="J63" s="33"/>
    </row>
    <row r="64" spans="1:10" ht="37.5">
      <c r="A64" s="48" t="s">
        <v>85</v>
      </c>
      <c r="B64" s="29">
        <v>2120</v>
      </c>
      <c r="C64" s="40">
        <f>'ІІ. Розр. з бюджетом'!C30</f>
        <v>0</v>
      </c>
      <c r="D64" s="40">
        <f>'ІІ. Розр. з бюджетом'!D30</f>
        <v>0</v>
      </c>
      <c r="E64" s="40">
        <f>'ІІ. Розр. з бюджетом'!E30</f>
        <v>0</v>
      </c>
      <c r="F64" s="40">
        <f>'ІІ. Розр. з бюджетом'!F30</f>
        <v>0</v>
      </c>
      <c r="G64" s="33"/>
      <c r="H64" s="33"/>
      <c r="I64" s="33"/>
      <c r="J64" s="33"/>
    </row>
    <row r="65" spans="1:10" ht="56.25">
      <c r="A65" s="48" t="s">
        <v>86</v>
      </c>
      <c r="B65" s="29">
        <v>2130</v>
      </c>
      <c r="C65" s="40">
        <f>'ІІ. Розр. з бюджетом'!C35</f>
        <v>0</v>
      </c>
      <c r="D65" s="40">
        <f>'ІІ. Розр. з бюджетом'!D35</f>
        <v>0</v>
      </c>
      <c r="E65" s="40">
        <f>'ІІ. Розр. з бюджетом'!E35</f>
        <v>0</v>
      </c>
      <c r="F65" s="40">
        <f>'ІІ. Розр. з бюджетом'!F35</f>
        <v>-129.95499999999998</v>
      </c>
      <c r="G65" s="33"/>
      <c r="H65" s="33"/>
      <c r="I65" s="33"/>
      <c r="J65" s="33"/>
    </row>
    <row r="66" spans="1:10" ht="75">
      <c r="A66" s="47" t="s">
        <v>87</v>
      </c>
      <c r="B66" s="29">
        <v>2131</v>
      </c>
      <c r="C66" s="32">
        <f>'ІІ. Розр. з бюджетом'!C36</f>
        <v>0</v>
      </c>
      <c r="D66" s="32">
        <f>'ІІ. Розр. з бюджетом'!D36</f>
        <v>0</v>
      </c>
      <c r="E66" s="32">
        <f>'ІІ. Розр. з бюджетом'!E36</f>
        <v>0</v>
      </c>
      <c r="F66" s="32">
        <f>'ІІ. Розр. з бюджетом'!F36</f>
        <v>0</v>
      </c>
      <c r="G66" s="33"/>
      <c r="H66" s="33"/>
      <c r="I66" s="33"/>
      <c r="J66" s="33"/>
    </row>
    <row r="67" spans="1:10" ht="37.5">
      <c r="A67" s="47" t="s">
        <v>88</v>
      </c>
      <c r="B67" s="29">
        <v>2133</v>
      </c>
      <c r="C67" s="32">
        <f>'ІІ. Розр. з бюджетом'!C38</f>
        <v>0</v>
      </c>
      <c r="D67" s="32">
        <f>'ІІ. Розр. з бюджетом'!D38</f>
        <v>0</v>
      </c>
      <c r="E67" s="32">
        <f>'ІІ. Розр. з бюджетом'!E38</f>
        <v>0</v>
      </c>
      <c r="F67" s="32">
        <f>'ІІ. Розр. з бюджетом'!F38</f>
        <v>-121.66</v>
      </c>
      <c r="G67" s="33"/>
      <c r="H67" s="33"/>
      <c r="I67" s="33"/>
      <c r="J67" s="33"/>
    </row>
    <row r="68" spans="1:10" ht="25.5" customHeight="1">
      <c r="A68" s="48" t="s">
        <v>89</v>
      </c>
      <c r="B68" s="29">
        <v>2200</v>
      </c>
      <c r="C68" s="40">
        <f>'ІІ. Розр. з бюджетом'!C43</f>
        <v>0</v>
      </c>
      <c r="D68" s="40">
        <f>'ІІ. Розр. з бюджетом'!D43</f>
        <v>0</v>
      </c>
      <c r="E68" s="40">
        <f>'ІІ. Розр. з бюджетом'!E43</f>
        <v>0</v>
      </c>
      <c r="F68" s="40">
        <f>'ІІ. Розр. з бюджетом'!F43</f>
        <v>87.28399999999999</v>
      </c>
      <c r="G68" s="33"/>
      <c r="H68" s="33"/>
      <c r="I68" s="33"/>
      <c r="J68" s="33"/>
    </row>
    <row r="69" spans="1:10" ht="24.75" customHeight="1">
      <c r="A69" s="219" t="s">
        <v>90</v>
      </c>
      <c r="B69" s="219"/>
      <c r="C69" s="219"/>
      <c r="D69" s="219"/>
      <c r="E69" s="219"/>
      <c r="F69" s="219"/>
      <c r="G69" s="219"/>
      <c r="H69" s="219"/>
      <c r="I69" s="219"/>
      <c r="J69" s="219"/>
    </row>
    <row r="70" spans="1:10" ht="19.5" customHeight="1">
      <c r="A70" s="49" t="s">
        <v>91</v>
      </c>
      <c r="B70" s="18">
        <v>3405</v>
      </c>
      <c r="C70" s="40">
        <f>'ІІІ. Рух грош. коштів'!C69</f>
        <v>0</v>
      </c>
      <c r="D70" s="40">
        <f>'ІІІ. Рух грош. коштів'!D69</f>
        <v>0</v>
      </c>
      <c r="E70" s="40">
        <f>'ІІІ. Рух грош. коштів'!E69</f>
        <v>0</v>
      </c>
      <c r="F70" s="40">
        <f>'ІІІ. Рух грош. коштів'!F69</f>
        <v>1496.781</v>
      </c>
      <c r="G70" s="50" t="s">
        <v>92</v>
      </c>
      <c r="H70" s="50" t="s">
        <v>92</v>
      </c>
      <c r="I70" s="50" t="s">
        <v>92</v>
      </c>
      <c r="J70" s="50" t="s">
        <v>92</v>
      </c>
    </row>
    <row r="71" spans="1:10" ht="19.5" customHeight="1">
      <c r="A71" s="47" t="s">
        <v>93</v>
      </c>
      <c r="B71" s="51">
        <v>3030</v>
      </c>
      <c r="C71" s="32">
        <f>'ІІІ. Рух грош. коштів'!C11</f>
        <v>0</v>
      </c>
      <c r="D71" s="32">
        <f>'ІІІ. Рух грош. коштів'!D11</f>
        <v>0</v>
      </c>
      <c r="E71" s="32">
        <f>'ІІІ. Рух грош. коштів'!E11</f>
        <v>0</v>
      </c>
      <c r="F71" s="32">
        <f>'ІІІ. Рух грош. коштів'!F11</f>
        <v>0</v>
      </c>
      <c r="G71" s="33"/>
      <c r="H71" s="33"/>
      <c r="I71" s="33"/>
      <c r="J71" s="33"/>
    </row>
    <row r="72" spans="1:10" ht="19.5" customHeight="1">
      <c r="A72" s="47" t="s">
        <v>94</v>
      </c>
      <c r="B72" s="51">
        <v>3195</v>
      </c>
      <c r="C72" s="32">
        <f>'ІІІ. Рух грош. коштів'!C37</f>
        <v>0</v>
      </c>
      <c r="D72" s="32">
        <f>'ІІІ. Рух грош. коштів'!D37</f>
        <v>0</v>
      </c>
      <c r="E72" s="32">
        <f>'ІІІ. Рух грош. коштів'!E37</f>
        <v>0</v>
      </c>
      <c r="F72" s="32">
        <f>'ІІІ. Рух грош. коштів'!F37</f>
        <v>1018.816</v>
      </c>
      <c r="G72" s="50" t="s">
        <v>92</v>
      </c>
      <c r="H72" s="50" t="s">
        <v>92</v>
      </c>
      <c r="I72" s="50" t="s">
        <v>92</v>
      </c>
      <c r="J72" s="50" t="s">
        <v>92</v>
      </c>
    </row>
    <row r="73" spans="1:10" ht="19.5" customHeight="1">
      <c r="A73" s="47" t="s">
        <v>95</v>
      </c>
      <c r="B73" s="51">
        <v>3295</v>
      </c>
      <c r="C73" s="32">
        <f>'ІІІ. Рух грош. коштів'!C50</f>
        <v>0</v>
      </c>
      <c r="D73" s="32">
        <f>'ІІІ. Рух грош. коштів'!D50</f>
        <v>0</v>
      </c>
      <c r="E73" s="32">
        <f>'ІІІ. Рух грош. коштів'!E50</f>
        <v>0</v>
      </c>
      <c r="F73" s="32">
        <f>'ІІІ. Рух грош. коштів'!F50</f>
        <v>0</v>
      </c>
      <c r="G73" s="50" t="s">
        <v>92</v>
      </c>
      <c r="H73" s="50" t="s">
        <v>92</v>
      </c>
      <c r="I73" s="50" t="s">
        <v>92</v>
      </c>
      <c r="J73" s="50" t="s">
        <v>92</v>
      </c>
    </row>
    <row r="74" spans="1:10" ht="19.5" customHeight="1">
      <c r="A74" s="47" t="s">
        <v>96</v>
      </c>
      <c r="B74" s="18">
        <v>3395</v>
      </c>
      <c r="C74" s="32">
        <f>'ІІІ. Рух грош. коштів'!C67</f>
        <v>0</v>
      </c>
      <c r="D74" s="32">
        <f>'ІІІ. Рух грош. коштів'!D67</f>
        <v>0</v>
      </c>
      <c r="E74" s="32">
        <f>'ІІІ. Рух грош. коштів'!E67</f>
        <v>0</v>
      </c>
      <c r="F74" s="32">
        <f>'ІІІ. Рух грош. коштів'!F67</f>
        <v>0</v>
      </c>
      <c r="G74" s="50" t="s">
        <v>92</v>
      </c>
      <c r="H74" s="50" t="s">
        <v>92</v>
      </c>
      <c r="I74" s="50" t="s">
        <v>92</v>
      </c>
      <c r="J74" s="50" t="s">
        <v>92</v>
      </c>
    </row>
    <row r="75" spans="1:10" ht="19.5" customHeight="1">
      <c r="A75" s="47" t="s">
        <v>97</v>
      </c>
      <c r="B75" s="18">
        <v>3410</v>
      </c>
      <c r="C75" s="32">
        <f>'ІІІ. Рух грош. коштів'!C70</f>
        <v>0</v>
      </c>
      <c r="D75" s="32">
        <f>'ІІІ. Рух грош. коштів'!D70</f>
        <v>0</v>
      </c>
      <c r="E75" s="32">
        <f>'ІІІ. Рух грош. коштів'!E70</f>
        <v>0</v>
      </c>
      <c r="F75" s="32">
        <f>'ІІІ. Рух грош. коштів'!F70</f>
        <v>0</v>
      </c>
      <c r="G75" s="50" t="s">
        <v>92</v>
      </c>
      <c r="H75" s="50" t="s">
        <v>92</v>
      </c>
      <c r="I75" s="50" t="s">
        <v>92</v>
      </c>
      <c r="J75" s="50" t="s">
        <v>92</v>
      </c>
    </row>
    <row r="76" spans="1:10" ht="19.5" customHeight="1">
      <c r="A76" s="52" t="s">
        <v>98</v>
      </c>
      <c r="B76" s="18">
        <v>3415</v>
      </c>
      <c r="C76" s="36">
        <f>SUM(C70,C72:C75)</f>
        <v>0</v>
      </c>
      <c r="D76" s="36">
        <f>SUM(D70,D72:D75)</f>
        <v>0</v>
      </c>
      <c r="E76" s="36">
        <f>SUM(E70,E72:E75)</f>
        <v>0</v>
      </c>
      <c r="F76" s="36">
        <f>SUM(F70,F72:F75)</f>
        <v>2515.5969999999998</v>
      </c>
      <c r="G76" s="50" t="s">
        <v>92</v>
      </c>
      <c r="H76" s="50" t="s">
        <v>92</v>
      </c>
      <c r="I76" s="50" t="s">
        <v>92</v>
      </c>
      <c r="J76" s="50" t="s">
        <v>92</v>
      </c>
    </row>
    <row r="77" spans="1:10" ht="24.75" customHeight="1">
      <c r="A77" s="220" t="s">
        <v>99</v>
      </c>
      <c r="B77" s="220"/>
      <c r="C77" s="220"/>
      <c r="D77" s="220"/>
      <c r="E77" s="220"/>
      <c r="F77" s="220"/>
      <c r="G77" s="220"/>
      <c r="H77" s="220"/>
      <c r="I77" s="220"/>
      <c r="J77" s="220"/>
    </row>
    <row r="78" spans="1:10" ht="19.5" customHeight="1">
      <c r="A78" s="47" t="s">
        <v>100</v>
      </c>
      <c r="B78" s="18">
        <v>4000</v>
      </c>
      <c r="C78" s="32" t="e">
        <f>'IV. Кап. інвестиції'!C6</f>
        <v>#REF!</v>
      </c>
      <c r="D78" s="32" t="e">
        <f>'IV. Кап. інвестиції'!D6</f>
        <v>#REF!</v>
      </c>
      <c r="E78" s="32" t="e">
        <f>'IV. Кап. інвестиції'!E6</f>
        <v>#REF!</v>
      </c>
      <c r="F78" s="32">
        <f>'IV. Кап. інвестиції'!F6</f>
        <v>0</v>
      </c>
      <c r="G78" s="32"/>
      <c r="H78" s="32"/>
      <c r="I78" s="32"/>
      <c r="J78" s="32"/>
    </row>
    <row r="79" spans="1:10" ht="24.75" customHeight="1">
      <c r="A79" s="221" t="s">
        <v>101</v>
      </c>
      <c r="B79" s="221"/>
      <c r="C79" s="221"/>
      <c r="D79" s="221"/>
      <c r="E79" s="221"/>
      <c r="F79" s="221"/>
      <c r="G79" s="221"/>
      <c r="H79" s="221"/>
      <c r="I79" s="221"/>
      <c r="J79" s="221"/>
    </row>
    <row r="80" spans="1:10" ht="19.5" customHeight="1">
      <c r="A80" s="53" t="s">
        <v>102</v>
      </c>
      <c r="B80" s="54">
        <v>5040</v>
      </c>
      <c r="C80" s="55" t="e">
        <f aca="true" t="shared" si="3" ref="C80:J80">(C52/C31)*100</f>
        <v>#REF!</v>
      </c>
      <c r="D80" s="55">
        <f t="shared" si="3"/>
        <v>-41.73228346456693</v>
      </c>
      <c r="E80" s="55">
        <f t="shared" si="3"/>
        <v>-34.22047244094489</v>
      </c>
      <c r="F80" s="55">
        <f t="shared" si="3"/>
        <v>-129.39247311827958</v>
      </c>
      <c r="G80" s="55" t="e">
        <f t="shared" si="3"/>
        <v>#DIV/0!</v>
      </c>
      <c r="H80" s="55" t="e">
        <f t="shared" si="3"/>
        <v>#DIV/0!</v>
      </c>
      <c r="I80" s="55" t="e">
        <f t="shared" si="3"/>
        <v>#DIV/0!</v>
      </c>
      <c r="J80" s="55" t="e">
        <f t="shared" si="3"/>
        <v>#DIV/0!</v>
      </c>
    </row>
    <row r="81" spans="1:10" ht="19.5" customHeight="1">
      <c r="A81" s="53" t="s">
        <v>103</v>
      </c>
      <c r="B81" s="54">
        <v>5020</v>
      </c>
      <c r="C81" s="55" t="e">
        <f>(C52/C92)*100</f>
        <v>#REF!</v>
      </c>
      <c r="D81" s="55" t="e">
        <f>(D52/D92)*100</f>
        <v>#DIV/0!</v>
      </c>
      <c r="E81" s="55" t="e">
        <f>(E52/E92)*100</f>
        <v>#DIV/0!</v>
      </c>
      <c r="F81" s="55" t="e">
        <f>(F52/F92)*100</f>
        <v>#DIV/0!</v>
      </c>
      <c r="G81" s="50" t="s">
        <v>92</v>
      </c>
      <c r="H81" s="50" t="s">
        <v>92</v>
      </c>
      <c r="I81" s="50" t="s">
        <v>92</v>
      </c>
      <c r="J81" s="50" t="s">
        <v>92</v>
      </c>
    </row>
    <row r="82" spans="1:10" ht="19.5" customHeight="1">
      <c r="A82" s="47" t="s">
        <v>104</v>
      </c>
      <c r="B82" s="18">
        <v>5030</v>
      </c>
      <c r="C82" s="55" t="e">
        <f>(C52/C98)*100</f>
        <v>#REF!</v>
      </c>
      <c r="D82" s="55" t="e">
        <f>(D52/D98)*100</f>
        <v>#REF!</v>
      </c>
      <c r="E82" s="55" t="e">
        <f>(E52/E98)*100</f>
        <v>#REF!</v>
      </c>
      <c r="F82" s="55" t="e">
        <f>(F52/F98)*100</f>
        <v>#DIV/0!</v>
      </c>
      <c r="G82" s="50" t="s">
        <v>92</v>
      </c>
      <c r="H82" s="50" t="s">
        <v>92</v>
      </c>
      <c r="I82" s="50" t="s">
        <v>92</v>
      </c>
      <c r="J82" s="50" t="s">
        <v>92</v>
      </c>
    </row>
    <row r="83" spans="1:10" ht="19.5" customHeight="1">
      <c r="A83" s="56" t="s">
        <v>105</v>
      </c>
      <c r="B83" s="51">
        <v>5110</v>
      </c>
      <c r="C83" s="55" t="e">
        <f>C98/C95</f>
        <v>#DIV/0!</v>
      </c>
      <c r="D83" s="55" t="e">
        <f>D98/D95</f>
        <v>#REF!</v>
      </c>
      <c r="E83" s="55" t="e">
        <f>E98/E95</f>
        <v>#REF!</v>
      </c>
      <c r="F83" s="55" t="e">
        <f>F98/F95</f>
        <v>#DIV/0!</v>
      </c>
      <c r="G83" s="50" t="s">
        <v>92</v>
      </c>
      <c r="H83" s="50" t="s">
        <v>92</v>
      </c>
      <c r="I83" s="50" t="s">
        <v>92</v>
      </c>
      <c r="J83" s="50" t="s">
        <v>92</v>
      </c>
    </row>
    <row r="84" spans="1:10" ht="19.5" customHeight="1">
      <c r="A84" s="56" t="s">
        <v>106</v>
      </c>
      <c r="B84" s="51">
        <v>5220</v>
      </c>
      <c r="C84" s="55" t="e">
        <f>C89/C88</f>
        <v>#DIV/0!</v>
      </c>
      <c r="D84" s="55" t="e">
        <f>D89/D88</f>
        <v>#DIV/0!</v>
      </c>
      <c r="E84" s="55" t="e">
        <f>E89/E88</f>
        <v>#DIV/0!</v>
      </c>
      <c r="F84" s="55" t="e">
        <f>F89/F88</f>
        <v>#DIV/0!</v>
      </c>
      <c r="G84" s="50" t="s">
        <v>92</v>
      </c>
      <c r="H84" s="50" t="s">
        <v>92</v>
      </c>
      <c r="I84" s="50" t="s">
        <v>92</v>
      </c>
      <c r="J84" s="50" t="s">
        <v>92</v>
      </c>
    </row>
    <row r="85" spans="1:10" ht="24.75" customHeight="1">
      <c r="A85" s="219" t="s">
        <v>107</v>
      </c>
      <c r="B85" s="219"/>
      <c r="C85" s="219"/>
      <c r="D85" s="219"/>
      <c r="E85" s="219"/>
      <c r="F85" s="219"/>
      <c r="G85" s="219"/>
      <c r="H85" s="219"/>
      <c r="I85" s="219"/>
      <c r="J85" s="219"/>
    </row>
    <row r="86" spans="1:10" ht="19.5" customHeight="1">
      <c r="A86" s="53" t="s">
        <v>108</v>
      </c>
      <c r="B86" s="54">
        <v>6000</v>
      </c>
      <c r="C86" s="33"/>
      <c r="D86" s="33"/>
      <c r="E86" s="33">
        <f>D86</f>
        <v>0</v>
      </c>
      <c r="F86" s="33"/>
      <c r="G86" s="50" t="s">
        <v>92</v>
      </c>
      <c r="H86" s="50" t="s">
        <v>92</v>
      </c>
      <c r="I86" s="50" t="s">
        <v>92</v>
      </c>
      <c r="J86" s="50" t="s">
        <v>92</v>
      </c>
    </row>
    <row r="87" spans="1:10" ht="19.5" customHeight="1">
      <c r="A87" s="53" t="s">
        <v>109</v>
      </c>
      <c r="B87" s="54">
        <v>6001</v>
      </c>
      <c r="C87" s="57">
        <f>C88-C89</f>
        <v>0</v>
      </c>
      <c r="D87" s="57">
        <f>D88-D89</f>
        <v>0</v>
      </c>
      <c r="E87" s="57">
        <f>E88-E89</f>
        <v>0</v>
      </c>
      <c r="F87" s="57">
        <f>F88-F89</f>
        <v>0</v>
      </c>
      <c r="G87" s="50" t="s">
        <v>92</v>
      </c>
      <c r="H87" s="50" t="s">
        <v>92</v>
      </c>
      <c r="I87" s="50" t="s">
        <v>92</v>
      </c>
      <c r="J87" s="50" t="s">
        <v>92</v>
      </c>
    </row>
    <row r="88" spans="1:10" ht="19.5" customHeight="1">
      <c r="A88" s="53" t="s">
        <v>110</v>
      </c>
      <c r="B88" s="54">
        <v>6002</v>
      </c>
      <c r="C88" s="33"/>
      <c r="D88" s="33"/>
      <c r="E88" s="33">
        <f>D88</f>
        <v>0</v>
      </c>
      <c r="F88" s="33"/>
      <c r="G88" s="50" t="s">
        <v>92</v>
      </c>
      <c r="H88" s="50" t="s">
        <v>92</v>
      </c>
      <c r="I88" s="50" t="s">
        <v>92</v>
      </c>
      <c r="J88" s="50" t="s">
        <v>92</v>
      </c>
    </row>
    <row r="89" spans="1:10" ht="19.5" customHeight="1">
      <c r="A89" s="53" t="s">
        <v>111</v>
      </c>
      <c r="B89" s="54">
        <v>6003</v>
      </c>
      <c r="C89" s="33"/>
      <c r="D89" s="33"/>
      <c r="E89" s="33">
        <f>D89</f>
        <v>0</v>
      </c>
      <c r="F89" s="33"/>
      <c r="G89" s="50" t="s">
        <v>92</v>
      </c>
      <c r="H89" s="50" t="s">
        <v>92</v>
      </c>
      <c r="I89" s="50" t="s">
        <v>92</v>
      </c>
      <c r="J89" s="50" t="s">
        <v>92</v>
      </c>
    </row>
    <row r="90" spans="1:10" ht="19.5" customHeight="1">
      <c r="A90" s="47" t="s">
        <v>112</v>
      </c>
      <c r="B90" s="18">
        <v>6010</v>
      </c>
      <c r="C90" s="33"/>
      <c r="D90" s="33"/>
      <c r="E90" s="33">
        <f>D90</f>
        <v>0</v>
      </c>
      <c r="F90" s="33"/>
      <c r="G90" s="50" t="s">
        <v>92</v>
      </c>
      <c r="H90" s="50" t="s">
        <v>92</v>
      </c>
      <c r="I90" s="50" t="s">
        <v>92</v>
      </c>
      <c r="J90" s="50" t="s">
        <v>92</v>
      </c>
    </row>
    <row r="91" spans="1:10" ht="19.5" customHeight="1">
      <c r="A91" s="47" t="s">
        <v>113</v>
      </c>
      <c r="B91" s="18">
        <v>6011</v>
      </c>
      <c r="C91" s="33"/>
      <c r="D91" s="33"/>
      <c r="E91" s="33">
        <f>D91</f>
        <v>0</v>
      </c>
      <c r="F91" s="33"/>
      <c r="G91" s="50" t="s">
        <v>92</v>
      </c>
      <c r="H91" s="50" t="s">
        <v>92</v>
      </c>
      <c r="I91" s="50" t="s">
        <v>92</v>
      </c>
      <c r="J91" s="50" t="s">
        <v>92</v>
      </c>
    </row>
    <row r="92" spans="1:10" s="37" customFormat="1" ht="19.5" customHeight="1">
      <c r="A92" s="48" t="s">
        <v>114</v>
      </c>
      <c r="B92" s="18">
        <v>6020</v>
      </c>
      <c r="C92" s="33">
        <f>C86+C90</f>
        <v>0</v>
      </c>
      <c r="D92" s="33">
        <f>D86+D90</f>
        <v>0</v>
      </c>
      <c r="E92" s="33">
        <f>E86+E90</f>
        <v>0</v>
      </c>
      <c r="F92" s="33"/>
      <c r="G92" s="50" t="s">
        <v>92</v>
      </c>
      <c r="H92" s="50" t="s">
        <v>92</v>
      </c>
      <c r="I92" s="50" t="s">
        <v>92</v>
      </c>
      <c r="J92" s="50" t="s">
        <v>92</v>
      </c>
    </row>
    <row r="93" spans="1:10" ht="19.5" customHeight="1">
      <c r="A93" s="47" t="s">
        <v>115</v>
      </c>
      <c r="B93" s="18">
        <v>6030</v>
      </c>
      <c r="C93" s="33">
        <v>0</v>
      </c>
      <c r="D93" s="33" t="e">
        <f>'[33]Осн. фін. пок.'!E114</f>
        <v>#REF!</v>
      </c>
      <c r="E93" s="33" t="e">
        <f>D93</f>
        <v>#REF!</v>
      </c>
      <c r="F93" s="33">
        <f>'[34]Осн. фін. пок.'!D143</f>
        <v>0</v>
      </c>
      <c r="G93" s="50" t="s">
        <v>92</v>
      </c>
      <c r="H93" s="50" t="s">
        <v>92</v>
      </c>
      <c r="I93" s="50" t="s">
        <v>92</v>
      </c>
      <c r="J93" s="50" t="s">
        <v>92</v>
      </c>
    </row>
    <row r="94" spans="1:10" ht="19.5" customHeight="1">
      <c r="A94" s="47" t="s">
        <v>116</v>
      </c>
      <c r="B94" s="18">
        <v>6040</v>
      </c>
      <c r="C94" s="33"/>
      <c r="D94" s="33"/>
      <c r="E94" s="33">
        <f>D94</f>
        <v>0</v>
      </c>
      <c r="F94" s="33"/>
      <c r="G94" s="50" t="s">
        <v>92</v>
      </c>
      <c r="H94" s="50" t="s">
        <v>92</v>
      </c>
      <c r="I94" s="50" t="s">
        <v>92</v>
      </c>
      <c r="J94" s="50" t="s">
        <v>92</v>
      </c>
    </row>
    <row r="95" spans="1:10" s="37" customFormat="1" ht="19.5" customHeight="1">
      <c r="A95" s="48" t="s">
        <v>117</v>
      </c>
      <c r="B95" s="18">
        <v>6050</v>
      </c>
      <c r="C95" s="58">
        <f>SUM(C93:C94)</f>
        <v>0</v>
      </c>
      <c r="D95" s="58" t="e">
        <f>SUM(D93:D94)</f>
        <v>#REF!</v>
      </c>
      <c r="E95" s="58" t="e">
        <f>SUM(E93:E94)</f>
        <v>#REF!</v>
      </c>
      <c r="F95" s="58">
        <f>SUM(F93:F94)</f>
        <v>0</v>
      </c>
      <c r="G95" s="50" t="s">
        <v>92</v>
      </c>
      <c r="H95" s="50" t="s">
        <v>92</v>
      </c>
      <c r="I95" s="50" t="s">
        <v>92</v>
      </c>
      <c r="J95" s="50" t="s">
        <v>92</v>
      </c>
    </row>
    <row r="96" spans="1:10" ht="19.5" customHeight="1">
      <c r="A96" s="47" t="s">
        <v>118</v>
      </c>
      <c r="B96" s="18">
        <v>6060</v>
      </c>
      <c r="C96" s="33"/>
      <c r="D96" s="33"/>
      <c r="E96" s="33"/>
      <c r="F96" s="33"/>
      <c r="G96" s="33"/>
      <c r="H96" s="33"/>
      <c r="I96" s="33"/>
      <c r="J96" s="33"/>
    </row>
    <row r="97" spans="1:10" ht="19.5" customHeight="1">
      <c r="A97" s="47" t="s">
        <v>119</v>
      </c>
      <c r="B97" s="18">
        <v>6070</v>
      </c>
      <c r="C97" s="33"/>
      <c r="D97" s="33"/>
      <c r="E97" s="33"/>
      <c r="F97" s="33"/>
      <c r="G97" s="50" t="s">
        <v>92</v>
      </c>
      <c r="H97" s="50" t="s">
        <v>92</v>
      </c>
      <c r="I97" s="50" t="s">
        <v>92</v>
      </c>
      <c r="J97" s="50" t="s">
        <v>92</v>
      </c>
    </row>
    <row r="98" spans="1:10" s="37" customFormat="1" ht="19.5" customHeight="1">
      <c r="A98" s="48" t="s">
        <v>120</v>
      </c>
      <c r="B98" s="18">
        <v>6080</v>
      </c>
      <c r="C98" s="33">
        <f>C92-C95</f>
        <v>0</v>
      </c>
      <c r="D98" s="33" t="e">
        <f>D92-D95</f>
        <v>#REF!</v>
      </c>
      <c r="E98" s="33" t="e">
        <f>E92-E95</f>
        <v>#REF!</v>
      </c>
      <c r="F98" s="33">
        <f>F92-F95</f>
        <v>0</v>
      </c>
      <c r="G98" s="50" t="s">
        <v>92</v>
      </c>
      <c r="H98" s="50" t="s">
        <v>92</v>
      </c>
      <c r="I98" s="50" t="s">
        <v>92</v>
      </c>
      <c r="J98" s="50" t="s">
        <v>92</v>
      </c>
    </row>
    <row r="99" spans="1:10" s="37" customFormat="1" ht="19.5" customHeight="1">
      <c r="A99" s="219" t="s">
        <v>121</v>
      </c>
      <c r="B99" s="219"/>
      <c r="C99" s="219"/>
      <c r="D99" s="219"/>
      <c r="E99" s="219"/>
      <c r="F99" s="219"/>
      <c r="G99" s="219"/>
      <c r="H99" s="219"/>
      <c r="I99" s="219"/>
      <c r="J99" s="219"/>
    </row>
    <row r="100" spans="1:10" s="37" customFormat="1" ht="19.5" customHeight="1">
      <c r="A100" s="49" t="s">
        <v>122</v>
      </c>
      <c r="B100" s="59" t="s">
        <v>123</v>
      </c>
      <c r="C100" s="36">
        <f aca="true" t="shared" si="4" ref="C100:J100">SUM(C101:C103)</f>
        <v>0</v>
      </c>
      <c r="D100" s="36">
        <f t="shared" si="4"/>
        <v>0</v>
      </c>
      <c r="E100" s="36">
        <f t="shared" si="4"/>
        <v>0</v>
      </c>
      <c r="F100" s="36">
        <f t="shared" si="4"/>
        <v>0</v>
      </c>
      <c r="G100" s="36">
        <f t="shared" si="4"/>
        <v>0</v>
      </c>
      <c r="H100" s="36">
        <f t="shared" si="4"/>
        <v>0</v>
      </c>
      <c r="I100" s="36">
        <f t="shared" si="4"/>
        <v>0</v>
      </c>
      <c r="J100" s="36">
        <f t="shared" si="4"/>
        <v>0</v>
      </c>
    </row>
    <row r="101" spans="1:10" s="37" customFormat="1" ht="19.5" customHeight="1">
      <c r="A101" s="47" t="s">
        <v>124</v>
      </c>
      <c r="B101" s="60" t="s">
        <v>125</v>
      </c>
      <c r="C101" s="33"/>
      <c r="D101" s="33"/>
      <c r="E101" s="33"/>
      <c r="F101" s="61">
        <f>'6.1. Інша інфо_1'!G73</f>
        <v>0</v>
      </c>
      <c r="G101" s="33"/>
      <c r="H101" s="33"/>
      <c r="I101" s="33"/>
      <c r="J101" s="33"/>
    </row>
    <row r="102" spans="1:10" s="37" customFormat="1" ht="19.5" customHeight="1">
      <c r="A102" s="47" t="s">
        <v>126</v>
      </c>
      <c r="B102" s="60" t="s">
        <v>127</v>
      </c>
      <c r="C102" s="33"/>
      <c r="D102" s="33"/>
      <c r="E102" s="33"/>
      <c r="F102" s="61">
        <f>'6.1. Інша інфо_1'!G76</f>
        <v>0</v>
      </c>
      <c r="G102" s="33"/>
      <c r="H102" s="33"/>
      <c r="I102" s="33"/>
      <c r="J102" s="33"/>
    </row>
    <row r="103" spans="1:10" s="37" customFormat="1" ht="19.5" customHeight="1">
      <c r="A103" s="47" t="s">
        <v>128</v>
      </c>
      <c r="B103" s="60" t="s">
        <v>129</v>
      </c>
      <c r="C103" s="33"/>
      <c r="D103" s="33"/>
      <c r="E103" s="33"/>
      <c r="F103" s="61">
        <f>'6.1. Інша інфо_1'!G79</f>
        <v>0</v>
      </c>
      <c r="G103" s="33"/>
      <c r="H103" s="33"/>
      <c r="I103" s="33"/>
      <c r="J103" s="33"/>
    </row>
    <row r="104" spans="1:10" s="37" customFormat="1" ht="19.5" customHeight="1">
      <c r="A104" s="48" t="s">
        <v>130</v>
      </c>
      <c r="B104" s="60" t="s">
        <v>131</v>
      </c>
      <c r="C104" s="36">
        <f aca="true" t="shared" si="5" ref="C104:J104">SUM(C105:C107)</f>
        <v>0</v>
      </c>
      <c r="D104" s="36">
        <f t="shared" si="5"/>
        <v>0</v>
      </c>
      <c r="E104" s="36">
        <f t="shared" si="5"/>
        <v>0</v>
      </c>
      <c r="F104" s="36">
        <f t="shared" si="5"/>
        <v>0</v>
      </c>
      <c r="G104" s="36">
        <f t="shared" si="5"/>
        <v>0</v>
      </c>
      <c r="H104" s="36">
        <f t="shared" si="5"/>
        <v>0</v>
      </c>
      <c r="I104" s="36">
        <f t="shared" si="5"/>
        <v>0</v>
      </c>
      <c r="J104" s="36">
        <f t="shared" si="5"/>
        <v>0</v>
      </c>
    </row>
    <row r="105" spans="1:10" s="37" customFormat="1" ht="19.5" customHeight="1">
      <c r="A105" s="47" t="s">
        <v>124</v>
      </c>
      <c r="B105" s="60" t="s">
        <v>132</v>
      </c>
      <c r="C105" s="33"/>
      <c r="D105" s="33"/>
      <c r="E105" s="33"/>
      <c r="F105" s="61">
        <f>'6.1. Інша інфо_1'!J73</f>
        <v>0</v>
      </c>
      <c r="G105" s="33"/>
      <c r="H105" s="33"/>
      <c r="I105" s="33"/>
      <c r="J105" s="33"/>
    </row>
    <row r="106" spans="1:10" s="37" customFormat="1" ht="19.5" customHeight="1">
      <c r="A106" s="47" t="s">
        <v>126</v>
      </c>
      <c r="B106" s="60" t="s">
        <v>133</v>
      </c>
      <c r="C106" s="33"/>
      <c r="D106" s="33"/>
      <c r="E106" s="33"/>
      <c r="F106" s="61">
        <f>'6.1. Інша інфо_1'!J76</f>
        <v>0</v>
      </c>
      <c r="G106" s="33"/>
      <c r="H106" s="33"/>
      <c r="I106" s="33"/>
      <c r="J106" s="33"/>
    </row>
    <row r="107" spans="1:10" ht="19.5" customHeight="1">
      <c r="A107" s="56" t="s">
        <v>128</v>
      </c>
      <c r="B107" s="62" t="s">
        <v>134</v>
      </c>
      <c r="C107" s="33"/>
      <c r="D107" s="33"/>
      <c r="E107" s="33"/>
      <c r="F107" s="61">
        <f>'6.1. Інша інфо_1'!J79</f>
        <v>0</v>
      </c>
      <c r="G107" s="33"/>
      <c r="H107" s="33"/>
      <c r="I107" s="33"/>
      <c r="J107" s="33"/>
    </row>
    <row r="108" spans="1:10" ht="18.75">
      <c r="A108" s="219" t="s">
        <v>135</v>
      </c>
      <c r="B108" s="219"/>
      <c r="C108" s="219"/>
      <c r="D108" s="219"/>
      <c r="E108" s="219"/>
      <c r="F108" s="219"/>
      <c r="G108" s="219"/>
      <c r="H108" s="219"/>
      <c r="I108" s="219"/>
      <c r="J108" s="219"/>
    </row>
    <row r="109" spans="1:10" s="2" customFormat="1" ht="75">
      <c r="A109" s="48" t="s">
        <v>136</v>
      </c>
      <c r="B109" s="60" t="s">
        <v>137</v>
      </c>
      <c r="C109" s="36">
        <f>SUM(C110:C112)</f>
        <v>0</v>
      </c>
      <c r="D109" s="36">
        <f>SUM(D110:D112)</f>
        <v>0</v>
      </c>
      <c r="E109" s="36">
        <f>SUM(E110:E112)</f>
        <v>0</v>
      </c>
      <c r="F109" s="36">
        <f>SUM(F110:F112)</f>
        <v>0</v>
      </c>
      <c r="G109" s="50" t="s">
        <v>92</v>
      </c>
      <c r="H109" s="50" t="s">
        <v>92</v>
      </c>
      <c r="I109" s="50" t="s">
        <v>92</v>
      </c>
      <c r="J109" s="50" t="s">
        <v>92</v>
      </c>
    </row>
    <row r="110" spans="1:10" s="2" customFormat="1" ht="18.75">
      <c r="A110" s="42" t="s">
        <v>138</v>
      </c>
      <c r="B110" s="60" t="s">
        <v>139</v>
      </c>
      <c r="C110" s="32">
        <f>'6.1. Інша інфо_1'!D12</f>
        <v>0</v>
      </c>
      <c r="D110" s="32">
        <f>'6.1. Інша інфо_1'!F12</f>
        <v>0</v>
      </c>
      <c r="E110" s="32">
        <f>'6.1. Інша інфо_1'!H12</f>
        <v>0</v>
      </c>
      <c r="F110" s="32">
        <f>'6.1. Інша інфо_1'!J12</f>
        <v>0</v>
      </c>
      <c r="G110" s="50" t="s">
        <v>92</v>
      </c>
      <c r="H110" s="50" t="s">
        <v>92</v>
      </c>
      <c r="I110" s="50" t="s">
        <v>92</v>
      </c>
      <c r="J110" s="50" t="s">
        <v>92</v>
      </c>
    </row>
    <row r="111" spans="1:10" s="2" customFormat="1" ht="18.75">
      <c r="A111" s="42" t="s">
        <v>140</v>
      </c>
      <c r="B111" s="60" t="s">
        <v>141</v>
      </c>
      <c r="C111" s="32">
        <f>'6.1. Інша інфо_1'!D13</f>
        <v>0</v>
      </c>
      <c r="D111" s="32">
        <f>'6.1. Інша інфо_1'!F13</f>
        <v>0</v>
      </c>
      <c r="E111" s="32">
        <f>'6.1. Інша інфо_1'!H13</f>
        <v>0</v>
      </c>
      <c r="F111" s="32">
        <f>'6.1. Інша інфо_1'!J13</f>
        <v>0</v>
      </c>
      <c r="G111" s="50" t="s">
        <v>92</v>
      </c>
      <c r="H111" s="50" t="s">
        <v>92</v>
      </c>
      <c r="I111" s="50" t="s">
        <v>92</v>
      </c>
      <c r="J111" s="50" t="s">
        <v>92</v>
      </c>
    </row>
    <row r="112" spans="1:10" s="2" customFormat="1" ht="18.75">
      <c r="A112" s="42" t="s">
        <v>142</v>
      </c>
      <c r="B112" s="60" t="s">
        <v>143</v>
      </c>
      <c r="C112" s="32">
        <f>'6.1. Інша інфо_1'!D14</f>
        <v>0</v>
      </c>
      <c r="D112" s="32">
        <f>'6.1. Інша інфо_1'!F14</f>
        <v>0</v>
      </c>
      <c r="E112" s="32">
        <f>'6.1. Інша інфо_1'!H14</f>
        <v>0</v>
      </c>
      <c r="F112" s="32">
        <f>'6.1. Інша інфо_1'!J14</f>
        <v>0</v>
      </c>
      <c r="G112" s="50" t="s">
        <v>92</v>
      </c>
      <c r="H112" s="50" t="s">
        <v>92</v>
      </c>
      <c r="I112" s="50" t="s">
        <v>92</v>
      </c>
      <c r="J112" s="50" t="s">
        <v>92</v>
      </c>
    </row>
    <row r="113" spans="1:10" s="2" customFormat="1" ht="18.75">
      <c r="A113" s="48" t="s">
        <v>144</v>
      </c>
      <c r="B113" s="60" t="s">
        <v>145</v>
      </c>
      <c r="C113" s="36">
        <f>'I. Фін результат'!C94</f>
        <v>0</v>
      </c>
      <c r="D113" s="36">
        <f>'I. Фін результат'!D94</f>
        <v>0</v>
      </c>
      <c r="E113" s="36">
        <f>'I. Фін результат'!E94</f>
        <v>0</v>
      </c>
      <c r="F113" s="36">
        <f>'I. Фін результат'!F94</f>
        <v>-553</v>
      </c>
      <c r="G113" s="50" t="s">
        <v>92</v>
      </c>
      <c r="H113" s="50" t="s">
        <v>92</v>
      </c>
      <c r="I113" s="50" t="s">
        <v>92</v>
      </c>
      <c r="J113" s="50" t="s">
        <v>92</v>
      </c>
    </row>
    <row r="114" spans="1:10" s="2" customFormat="1" ht="37.5">
      <c r="A114" s="48" t="s">
        <v>146</v>
      </c>
      <c r="B114" s="60" t="s">
        <v>147</v>
      </c>
      <c r="C114" s="63">
        <f>'6.1. Інша інфо_1'!D23</f>
        <v>0</v>
      </c>
      <c r="D114" s="63">
        <f>'6.1. Інша інфо_1'!F23</f>
        <v>0</v>
      </c>
      <c r="E114" s="63">
        <f>'6.1. Інша інфо_1'!H23</f>
        <v>0</v>
      </c>
      <c r="F114" s="63">
        <f>'6.1. Інша інфо_1'!J23</f>
        <v>0</v>
      </c>
      <c r="G114" s="50" t="s">
        <v>92</v>
      </c>
      <c r="H114" s="50" t="s">
        <v>92</v>
      </c>
      <c r="I114" s="50" t="s">
        <v>92</v>
      </c>
      <c r="J114" s="50" t="s">
        <v>92</v>
      </c>
    </row>
    <row r="115" spans="1:10" s="2" customFormat="1" ht="18.75">
      <c r="A115" s="42" t="s">
        <v>138</v>
      </c>
      <c r="B115" s="60" t="s">
        <v>148</v>
      </c>
      <c r="C115" s="64" t="e">
        <f>'6.1. Інша інфо_1'!D24</f>
        <v>#DIV/0!</v>
      </c>
      <c r="D115" s="64" t="e">
        <f>'6.1. Інша інфо_1'!F24</f>
        <v>#DIV/0!</v>
      </c>
      <c r="E115" s="64" t="e">
        <f>'6.1. Інша інфо_1'!H24</f>
        <v>#DIV/0!</v>
      </c>
      <c r="F115" s="64" t="e">
        <f>'6.1. Інша інфо_1'!J24</f>
        <v>#DIV/0!</v>
      </c>
      <c r="G115" s="50" t="s">
        <v>92</v>
      </c>
      <c r="H115" s="50" t="s">
        <v>92</v>
      </c>
      <c r="I115" s="50" t="s">
        <v>92</v>
      </c>
      <c r="J115" s="50" t="s">
        <v>92</v>
      </c>
    </row>
    <row r="116" spans="1:10" s="2" customFormat="1" ht="18.75">
      <c r="A116" s="42" t="s">
        <v>140</v>
      </c>
      <c r="B116" s="60" t="s">
        <v>149</v>
      </c>
      <c r="C116" s="64" t="e">
        <f>'6.1. Інша інфо_1'!D25</f>
        <v>#DIV/0!</v>
      </c>
      <c r="D116" s="64" t="e">
        <f>'6.1. Інша інфо_1'!F25</f>
        <v>#DIV/0!</v>
      </c>
      <c r="E116" s="64" t="e">
        <f>'6.1. Інша інфо_1'!H25</f>
        <v>#DIV/0!</v>
      </c>
      <c r="F116" s="64" t="e">
        <f>'6.1. Інша інфо_1'!J25</f>
        <v>#DIV/0!</v>
      </c>
      <c r="G116" s="50" t="s">
        <v>92</v>
      </c>
      <c r="H116" s="50" t="s">
        <v>92</v>
      </c>
      <c r="I116" s="50" t="s">
        <v>92</v>
      </c>
      <c r="J116" s="50" t="s">
        <v>92</v>
      </c>
    </row>
    <row r="117" spans="1:10" s="2" customFormat="1" ht="18.75">
      <c r="A117" s="42" t="s">
        <v>142</v>
      </c>
      <c r="B117" s="60" t="s">
        <v>150</v>
      </c>
      <c r="C117" s="64" t="e">
        <f>'6.1. Інша інфо_1'!D26</f>
        <v>#DIV/0!</v>
      </c>
      <c r="D117" s="64" t="e">
        <f>'6.1. Інша інфо_1'!F26</f>
        <v>#DIV/0!</v>
      </c>
      <c r="E117" s="64" t="e">
        <f>'6.1. Інша інфо_1'!H26</f>
        <v>#DIV/0!</v>
      </c>
      <c r="F117" s="64" t="e">
        <f>'6.1. Інша інфо_1'!J26</f>
        <v>#DIV/0!</v>
      </c>
      <c r="G117" s="50" t="s">
        <v>92</v>
      </c>
      <c r="H117" s="50" t="s">
        <v>92</v>
      </c>
      <c r="I117" s="50" t="s">
        <v>92</v>
      </c>
      <c r="J117" s="50" t="s">
        <v>92</v>
      </c>
    </row>
    <row r="118" spans="1:10" s="2" customFormat="1" ht="18.75">
      <c r="A118" s="65"/>
      <c r="C118" s="66"/>
      <c r="D118" s="67"/>
      <c r="E118" s="67"/>
      <c r="F118" s="67"/>
      <c r="G118" s="68"/>
      <c r="H118" s="68"/>
      <c r="I118" s="68"/>
      <c r="J118" s="68"/>
    </row>
    <row r="119" spans="1:10" s="2" customFormat="1" ht="18.75">
      <c r="A119" s="65"/>
      <c r="C119" s="66"/>
      <c r="D119" s="67"/>
      <c r="E119" s="67"/>
      <c r="F119" s="67"/>
      <c r="G119" s="68"/>
      <c r="H119" s="68"/>
      <c r="I119" s="68"/>
      <c r="J119" s="68"/>
    </row>
    <row r="120" spans="1:10" s="2" customFormat="1" ht="37.5" customHeight="1">
      <c r="A120" s="69" t="s">
        <v>151</v>
      </c>
      <c r="C120" s="222" t="s">
        <v>152</v>
      </c>
      <c r="D120" s="222"/>
      <c r="E120" s="222"/>
      <c r="F120" s="222"/>
      <c r="G120" s="70"/>
      <c r="H120" s="223" t="s">
        <v>153</v>
      </c>
      <c r="I120" s="223"/>
      <c r="J120" s="223"/>
    </row>
    <row r="121" spans="1:10" s="2" customFormat="1" ht="18.75">
      <c r="A121" s="2" t="s">
        <v>154</v>
      </c>
      <c r="B121" s="1"/>
      <c r="C121" s="224" t="s">
        <v>155</v>
      </c>
      <c r="D121" s="224"/>
      <c r="E121" s="224"/>
      <c r="F121" s="224"/>
      <c r="G121" s="27"/>
      <c r="H121" s="224" t="s">
        <v>156</v>
      </c>
      <c r="I121" s="224"/>
      <c r="J121" s="224"/>
    </row>
    <row r="122" spans="1:10" s="2" customFormat="1" ht="18.75">
      <c r="A122" s="71"/>
      <c r="F122" s="1"/>
      <c r="G122" s="1"/>
      <c r="H122" s="1"/>
      <c r="I122" s="1"/>
      <c r="J122" s="1"/>
    </row>
    <row r="123" spans="1:10" s="2" customFormat="1" ht="18.75">
      <c r="A123" s="71"/>
      <c r="F123" s="1"/>
      <c r="G123" s="1"/>
      <c r="H123" s="1"/>
      <c r="I123" s="1"/>
      <c r="J123" s="1"/>
    </row>
    <row r="124" spans="1:10" s="2" customFormat="1" ht="18.75">
      <c r="A124" s="71"/>
      <c r="F124" s="1"/>
      <c r="G124" s="1"/>
      <c r="H124" s="1"/>
      <c r="I124" s="1"/>
      <c r="J124" s="1"/>
    </row>
    <row r="125" spans="1:10" s="2" customFormat="1" ht="18.75">
      <c r="A125" s="71"/>
      <c r="F125" s="1"/>
      <c r="G125" s="1"/>
      <c r="H125" s="1"/>
      <c r="I125" s="1"/>
      <c r="J125" s="1"/>
    </row>
    <row r="126" spans="1:10" s="2" customFormat="1" ht="18.75">
      <c r="A126" s="71"/>
      <c r="F126" s="1"/>
      <c r="G126" s="1"/>
      <c r="H126" s="1"/>
      <c r="I126" s="1"/>
      <c r="J126" s="1"/>
    </row>
    <row r="127" spans="1:10" s="2" customFormat="1" ht="18.75">
      <c r="A127" s="71"/>
      <c r="F127" s="1"/>
      <c r="G127" s="1"/>
      <c r="H127" s="1"/>
      <c r="I127" s="1"/>
      <c r="J127" s="1"/>
    </row>
    <row r="128" spans="1:10" s="2" customFormat="1" ht="18.75">
      <c r="A128" s="71"/>
      <c r="F128" s="1"/>
      <c r="G128" s="1"/>
      <c r="H128" s="1"/>
      <c r="I128" s="1"/>
      <c r="J128" s="1"/>
    </row>
    <row r="129" spans="1:10" s="2" customFormat="1" ht="18.75">
      <c r="A129" s="71"/>
      <c r="F129" s="1"/>
      <c r="G129" s="1"/>
      <c r="H129" s="1"/>
      <c r="I129" s="1"/>
      <c r="J129" s="1"/>
    </row>
    <row r="130" spans="1:10" s="2" customFormat="1" ht="18.75">
      <c r="A130" s="71"/>
      <c r="F130" s="1"/>
      <c r="G130" s="1"/>
      <c r="H130" s="1"/>
      <c r="I130" s="1"/>
      <c r="J130" s="1"/>
    </row>
    <row r="131" spans="1:10" s="2" customFormat="1" ht="18.75">
      <c r="A131" s="71"/>
      <c r="F131" s="1"/>
      <c r="G131" s="1"/>
      <c r="H131" s="1"/>
      <c r="I131" s="1"/>
      <c r="J131" s="1"/>
    </row>
    <row r="132" spans="1:10" s="2" customFormat="1" ht="18.75">
      <c r="A132" s="71"/>
      <c r="F132" s="1"/>
      <c r="G132" s="1"/>
      <c r="H132" s="1"/>
      <c r="I132" s="1"/>
      <c r="J132" s="1"/>
    </row>
    <row r="133" spans="1:10" s="2" customFormat="1" ht="18.75">
      <c r="A133" s="71"/>
      <c r="F133" s="1"/>
      <c r="G133" s="1"/>
      <c r="H133" s="1"/>
      <c r="I133" s="1"/>
      <c r="J133" s="1"/>
    </row>
    <row r="134" spans="1:10" s="2" customFormat="1" ht="18.75">
      <c r="A134" s="71"/>
      <c r="F134" s="1"/>
      <c r="G134" s="1"/>
      <c r="H134" s="1"/>
      <c r="I134" s="1"/>
      <c r="J134" s="1"/>
    </row>
    <row r="135" spans="1:10" s="2" customFormat="1" ht="18.75">
      <c r="A135" s="71"/>
      <c r="F135" s="1"/>
      <c r="G135" s="1"/>
      <c r="H135" s="1"/>
      <c r="I135" s="1"/>
      <c r="J135" s="1"/>
    </row>
    <row r="136" spans="1:10" s="2" customFormat="1" ht="18.75">
      <c r="A136" s="71"/>
      <c r="F136" s="1"/>
      <c r="G136" s="1"/>
      <c r="H136" s="1"/>
      <c r="I136" s="1"/>
      <c r="J136" s="1"/>
    </row>
    <row r="137" spans="1:10" s="2" customFormat="1" ht="18.75">
      <c r="A137" s="71"/>
      <c r="F137" s="1"/>
      <c r="G137" s="1"/>
      <c r="H137" s="1"/>
      <c r="I137" s="1"/>
      <c r="J137" s="1"/>
    </row>
    <row r="138" spans="1:10" s="2" customFormat="1" ht="18.75">
      <c r="A138" s="71"/>
      <c r="F138" s="1"/>
      <c r="G138" s="1"/>
      <c r="H138" s="1"/>
      <c r="I138" s="1"/>
      <c r="J138" s="1"/>
    </row>
    <row r="139" spans="1:10" s="2" customFormat="1" ht="18.75">
      <c r="A139" s="71"/>
      <c r="F139" s="1"/>
      <c r="G139" s="1"/>
      <c r="H139" s="1"/>
      <c r="I139" s="1"/>
      <c r="J139" s="1"/>
    </row>
    <row r="140" spans="1:10" s="2" customFormat="1" ht="18.75">
      <c r="A140" s="71"/>
      <c r="F140" s="1"/>
      <c r="G140" s="1"/>
      <c r="H140" s="1"/>
      <c r="I140" s="1"/>
      <c r="J140" s="1"/>
    </row>
    <row r="141" spans="1:10" s="2" customFormat="1" ht="18.75">
      <c r="A141" s="71"/>
      <c r="F141" s="1"/>
      <c r="G141" s="1"/>
      <c r="H141" s="1"/>
      <c r="I141" s="1"/>
      <c r="J141" s="1"/>
    </row>
    <row r="142" spans="1:10" s="2" customFormat="1" ht="18.75">
      <c r="A142" s="71"/>
      <c r="F142" s="1"/>
      <c r="G142" s="1"/>
      <c r="H142" s="1"/>
      <c r="I142" s="1"/>
      <c r="J142" s="1"/>
    </row>
    <row r="143" spans="1:10" s="2" customFormat="1" ht="18.75">
      <c r="A143" s="71"/>
      <c r="F143" s="1"/>
      <c r="G143" s="1"/>
      <c r="H143" s="1"/>
      <c r="I143" s="1"/>
      <c r="J143" s="1"/>
    </row>
    <row r="144" spans="1:10" s="2" customFormat="1" ht="18.75">
      <c r="A144" s="71"/>
      <c r="F144" s="1"/>
      <c r="G144" s="1"/>
      <c r="H144" s="1"/>
      <c r="I144" s="1"/>
      <c r="J144" s="1"/>
    </row>
    <row r="145" spans="1:10" s="2" customFormat="1" ht="18.75">
      <c r="A145" s="71"/>
      <c r="F145" s="1"/>
      <c r="G145" s="1"/>
      <c r="H145" s="1"/>
      <c r="I145" s="1"/>
      <c r="J145" s="1"/>
    </row>
    <row r="146" spans="1:10" s="2" customFormat="1" ht="18.75">
      <c r="A146" s="71"/>
      <c r="F146" s="1"/>
      <c r="G146" s="1"/>
      <c r="H146" s="1"/>
      <c r="I146" s="1"/>
      <c r="J146" s="1"/>
    </row>
    <row r="147" spans="1:10" s="2" customFormat="1" ht="18.75">
      <c r="A147" s="71"/>
      <c r="F147" s="1"/>
      <c r="G147" s="1"/>
      <c r="H147" s="1"/>
      <c r="I147" s="1"/>
      <c r="J147" s="1"/>
    </row>
    <row r="148" spans="1:10" s="2" customFormat="1" ht="18.75">
      <c r="A148" s="71"/>
      <c r="F148" s="1"/>
      <c r="G148" s="1"/>
      <c r="H148" s="1"/>
      <c r="I148" s="1"/>
      <c r="J148" s="1"/>
    </row>
    <row r="149" spans="1:10" s="2" customFormat="1" ht="18.75">
      <c r="A149" s="71"/>
      <c r="F149" s="1"/>
      <c r="G149" s="1"/>
      <c r="H149" s="1"/>
      <c r="I149" s="1"/>
      <c r="J149" s="1"/>
    </row>
    <row r="150" spans="1:10" s="2" customFormat="1" ht="18.75">
      <c r="A150" s="71"/>
      <c r="F150" s="1"/>
      <c r="G150" s="1"/>
      <c r="H150" s="1"/>
      <c r="I150" s="1"/>
      <c r="J150" s="1"/>
    </row>
    <row r="151" spans="1:10" s="2" customFormat="1" ht="18.75">
      <c r="A151" s="71"/>
      <c r="F151" s="1"/>
      <c r="G151" s="1"/>
      <c r="H151" s="1"/>
      <c r="I151" s="1"/>
      <c r="J151" s="1"/>
    </row>
    <row r="152" spans="1:10" s="2" customFormat="1" ht="18.75">
      <c r="A152" s="71"/>
      <c r="F152" s="1"/>
      <c r="G152" s="1"/>
      <c r="H152" s="1"/>
      <c r="I152" s="1"/>
      <c r="J152" s="1"/>
    </row>
    <row r="153" spans="1:10" s="2" customFormat="1" ht="18.75">
      <c r="A153" s="71"/>
      <c r="F153" s="1"/>
      <c r="G153" s="1"/>
      <c r="H153" s="1"/>
      <c r="I153" s="1"/>
      <c r="J153" s="1"/>
    </row>
    <row r="154" spans="1:10" s="2" customFormat="1" ht="18.75">
      <c r="A154" s="71"/>
      <c r="F154" s="1"/>
      <c r="G154" s="1"/>
      <c r="H154" s="1"/>
      <c r="I154" s="1"/>
      <c r="J154" s="1"/>
    </row>
    <row r="155" spans="1:10" s="2" customFormat="1" ht="18.75">
      <c r="A155" s="71"/>
      <c r="F155" s="1"/>
      <c r="G155" s="1"/>
      <c r="H155" s="1"/>
      <c r="I155" s="1"/>
      <c r="J155" s="1"/>
    </row>
    <row r="156" spans="1:10" s="2" customFormat="1" ht="18.75">
      <c r="A156" s="71"/>
      <c r="F156" s="1"/>
      <c r="G156" s="1"/>
      <c r="H156" s="1"/>
      <c r="I156" s="1"/>
      <c r="J156" s="1"/>
    </row>
    <row r="157" spans="1:10" s="2" customFormat="1" ht="18.75">
      <c r="A157" s="71"/>
      <c r="F157" s="1"/>
      <c r="G157" s="1"/>
      <c r="H157" s="1"/>
      <c r="I157" s="1"/>
      <c r="J157" s="1"/>
    </row>
    <row r="158" spans="1:10" s="2" customFormat="1" ht="18.75">
      <c r="A158" s="71"/>
      <c r="F158" s="1"/>
      <c r="G158" s="1"/>
      <c r="H158" s="1"/>
      <c r="I158" s="1"/>
      <c r="J158" s="1"/>
    </row>
    <row r="159" spans="1:10" s="2" customFormat="1" ht="18.75">
      <c r="A159" s="71"/>
      <c r="F159" s="1"/>
      <c r="G159" s="1"/>
      <c r="H159" s="1"/>
      <c r="I159" s="1"/>
      <c r="J159" s="1"/>
    </row>
    <row r="160" spans="1:10" s="2" customFormat="1" ht="18.75">
      <c r="A160" s="71"/>
      <c r="F160" s="1"/>
      <c r="G160" s="1"/>
      <c r="H160" s="1"/>
      <c r="I160" s="1"/>
      <c r="J160" s="1"/>
    </row>
    <row r="161" spans="1:10" s="2" customFormat="1" ht="18.75">
      <c r="A161" s="71"/>
      <c r="F161" s="1"/>
      <c r="G161" s="1"/>
      <c r="H161" s="1"/>
      <c r="I161" s="1"/>
      <c r="J161" s="1"/>
    </row>
    <row r="162" spans="1:10" s="2" customFormat="1" ht="18.75">
      <c r="A162" s="71"/>
      <c r="F162" s="1"/>
      <c r="G162" s="1"/>
      <c r="H162" s="1"/>
      <c r="I162" s="1"/>
      <c r="J162" s="1"/>
    </row>
    <row r="163" spans="1:10" s="2" customFormat="1" ht="18.75">
      <c r="A163" s="71"/>
      <c r="F163" s="1"/>
      <c r="G163" s="1"/>
      <c r="H163" s="1"/>
      <c r="I163" s="1"/>
      <c r="J163" s="1"/>
    </row>
    <row r="164" spans="1:10" s="2" customFormat="1" ht="18.75">
      <c r="A164" s="71"/>
      <c r="F164" s="1"/>
      <c r="G164" s="1"/>
      <c r="H164" s="1"/>
      <c r="I164" s="1"/>
      <c r="J164" s="1"/>
    </row>
    <row r="165" spans="1:10" s="2" customFormat="1" ht="18.75">
      <c r="A165" s="71"/>
      <c r="F165" s="1"/>
      <c r="G165" s="1"/>
      <c r="H165" s="1"/>
      <c r="I165" s="1"/>
      <c r="J165" s="1"/>
    </row>
    <row r="166" spans="1:10" s="2" customFormat="1" ht="18.75">
      <c r="A166" s="71"/>
      <c r="F166" s="1"/>
      <c r="G166" s="1"/>
      <c r="H166" s="1"/>
      <c r="I166" s="1"/>
      <c r="J166" s="1"/>
    </row>
    <row r="167" spans="1:10" s="2" customFormat="1" ht="18.75">
      <c r="A167" s="71"/>
      <c r="F167" s="1"/>
      <c r="G167" s="1"/>
      <c r="H167" s="1"/>
      <c r="I167" s="1"/>
      <c r="J167" s="1"/>
    </row>
    <row r="168" spans="1:10" s="2" customFormat="1" ht="18.75">
      <c r="A168" s="71"/>
      <c r="F168" s="1"/>
      <c r="G168" s="1"/>
      <c r="H168" s="1"/>
      <c r="I168" s="1"/>
      <c r="J168" s="1"/>
    </row>
    <row r="169" spans="1:10" s="2" customFormat="1" ht="18.75">
      <c r="A169" s="71"/>
      <c r="F169" s="1"/>
      <c r="G169" s="1"/>
      <c r="H169" s="1"/>
      <c r="I169" s="1"/>
      <c r="J169" s="1"/>
    </row>
    <row r="170" spans="1:10" s="2" customFormat="1" ht="18.75">
      <c r="A170" s="71"/>
      <c r="F170" s="1"/>
      <c r="G170" s="1"/>
      <c r="H170" s="1"/>
      <c r="I170" s="1"/>
      <c r="J170" s="1"/>
    </row>
    <row r="171" spans="1:10" s="2" customFormat="1" ht="18.75">
      <c r="A171" s="71"/>
      <c r="F171" s="1"/>
      <c r="G171" s="1"/>
      <c r="H171" s="1"/>
      <c r="I171" s="1"/>
      <c r="J171" s="1"/>
    </row>
    <row r="172" spans="1:10" s="2" customFormat="1" ht="18.75">
      <c r="A172" s="71"/>
      <c r="F172" s="1"/>
      <c r="G172" s="1"/>
      <c r="H172" s="1"/>
      <c r="I172" s="1"/>
      <c r="J172" s="1"/>
    </row>
    <row r="173" spans="1:10" s="2" customFormat="1" ht="18.75">
      <c r="A173" s="71"/>
      <c r="F173" s="1"/>
      <c r="G173" s="1"/>
      <c r="H173" s="1"/>
      <c r="I173" s="1"/>
      <c r="J173" s="1"/>
    </row>
    <row r="174" spans="1:10" s="2" customFormat="1" ht="18.75">
      <c r="A174" s="71"/>
      <c r="F174" s="1"/>
      <c r="G174" s="1"/>
      <c r="H174" s="1"/>
      <c r="I174" s="1"/>
      <c r="J174" s="1"/>
    </row>
    <row r="175" spans="1:10" s="2" customFormat="1" ht="18.75">
      <c r="A175" s="71"/>
      <c r="F175" s="1"/>
      <c r="G175" s="1"/>
      <c r="H175" s="1"/>
      <c r="I175" s="1"/>
      <c r="J175" s="1"/>
    </row>
    <row r="176" spans="1:10" s="2" customFormat="1" ht="18.75">
      <c r="A176" s="71"/>
      <c r="F176" s="1"/>
      <c r="G176" s="1"/>
      <c r="H176" s="1"/>
      <c r="I176" s="1"/>
      <c r="J176" s="1"/>
    </row>
    <row r="177" spans="1:10" s="2" customFormat="1" ht="18.75">
      <c r="A177" s="71"/>
      <c r="F177" s="1"/>
      <c r="G177" s="1"/>
      <c r="H177" s="1"/>
      <c r="I177" s="1"/>
      <c r="J177" s="1"/>
    </row>
    <row r="178" spans="1:10" s="2" customFormat="1" ht="18.75">
      <c r="A178" s="71"/>
      <c r="F178" s="1"/>
      <c r="G178" s="1"/>
      <c r="H178" s="1"/>
      <c r="I178" s="1"/>
      <c r="J178" s="1"/>
    </row>
    <row r="179" spans="1:10" s="2" customFormat="1" ht="18.75">
      <c r="A179" s="71"/>
      <c r="F179" s="1"/>
      <c r="G179" s="1"/>
      <c r="H179" s="1"/>
      <c r="I179" s="1"/>
      <c r="J179" s="1"/>
    </row>
    <row r="180" spans="1:10" s="2" customFormat="1" ht="18.75">
      <c r="A180" s="71"/>
      <c r="F180" s="1"/>
      <c r="G180" s="1"/>
      <c r="H180" s="1"/>
      <c r="I180" s="1"/>
      <c r="J180" s="1"/>
    </row>
    <row r="181" spans="1:10" s="2" customFormat="1" ht="18.75">
      <c r="A181" s="71"/>
      <c r="F181" s="1"/>
      <c r="G181" s="1"/>
      <c r="H181" s="1"/>
      <c r="I181" s="1"/>
      <c r="J181" s="1"/>
    </row>
    <row r="182" spans="1:10" s="2" customFormat="1" ht="18.75">
      <c r="A182" s="71"/>
      <c r="F182" s="1"/>
      <c r="G182" s="1"/>
      <c r="H182" s="1"/>
      <c r="I182" s="1"/>
      <c r="J182" s="1"/>
    </row>
    <row r="183" spans="1:10" s="2" customFormat="1" ht="18.75">
      <c r="A183" s="71"/>
      <c r="F183" s="1"/>
      <c r="G183" s="1"/>
      <c r="H183" s="1"/>
      <c r="I183" s="1"/>
      <c r="J183" s="1"/>
    </row>
    <row r="184" spans="1:10" s="2" customFormat="1" ht="18.75">
      <c r="A184" s="71"/>
      <c r="F184" s="1"/>
      <c r="G184" s="1"/>
      <c r="H184" s="1"/>
      <c r="I184" s="1"/>
      <c r="J184" s="1"/>
    </row>
    <row r="185" spans="1:10" s="2" customFormat="1" ht="18.75">
      <c r="A185" s="71"/>
      <c r="F185" s="1"/>
      <c r="G185" s="1"/>
      <c r="H185" s="1"/>
      <c r="I185" s="1"/>
      <c r="J185" s="1"/>
    </row>
    <row r="186" spans="1:10" s="2" customFormat="1" ht="18.75">
      <c r="A186" s="71"/>
      <c r="F186" s="1"/>
      <c r="G186" s="1"/>
      <c r="H186" s="1"/>
      <c r="I186" s="1"/>
      <c r="J186" s="1"/>
    </row>
    <row r="187" spans="1:10" s="2" customFormat="1" ht="18.75">
      <c r="A187" s="71"/>
      <c r="F187" s="1"/>
      <c r="G187" s="1"/>
      <c r="H187" s="1"/>
      <c r="I187" s="1"/>
      <c r="J187" s="1"/>
    </row>
    <row r="188" spans="1:10" s="2" customFormat="1" ht="18.75">
      <c r="A188" s="71"/>
      <c r="F188" s="1"/>
      <c r="G188" s="1"/>
      <c r="H188" s="1"/>
      <c r="I188" s="1"/>
      <c r="J188" s="1"/>
    </row>
    <row r="189" spans="1:10" s="2" customFormat="1" ht="18.75">
      <c r="A189" s="71"/>
      <c r="F189" s="1"/>
      <c r="G189" s="1"/>
      <c r="H189" s="1"/>
      <c r="I189" s="1"/>
      <c r="J189" s="1"/>
    </row>
    <row r="190" spans="1:10" s="2" customFormat="1" ht="18.75">
      <c r="A190" s="71"/>
      <c r="F190" s="1"/>
      <c r="G190" s="1"/>
      <c r="H190" s="1"/>
      <c r="I190" s="1"/>
      <c r="J190" s="1"/>
    </row>
    <row r="191" spans="1:10" s="2" customFormat="1" ht="18.75">
      <c r="A191" s="71"/>
      <c r="F191" s="1"/>
      <c r="G191" s="1"/>
      <c r="H191" s="1"/>
      <c r="I191" s="1"/>
      <c r="J191" s="1"/>
    </row>
    <row r="192" spans="1:10" s="2" customFormat="1" ht="18.75">
      <c r="A192" s="71"/>
      <c r="F192" s="1"/>
      <c r="G192" s="1"/>
      <c r="H192" s="1"/>
      <c r="I192" s="1"/>
      <c r="J192" s="1"/>
    </row>
    <row r="193" spans="1:10" s="2" customFormat="1" ht="18.75">
      <c r="A193" s="71"/>
      <c r="F193" s="1"/>
      <c r="G193" s="1"/>
      <c r="H193" s="1"/>
      <c r="I193" s="1"/>
      <c r="J193" s="1"/>
    </row>
    <row r="194" spans="1:10" s="2" customFormat="1" ht="18.75">
      <c r="A194" s="71"/>
      <c r="F194" s="1"/>
      <c r="G194" s="1"/>
      <c r="H194" s="1"/>
      <c r="I194" s="1"/>
      <c r="J194" s="1"/>
    </row>
    <row r="195" spans="1:10" s="2" customFormat="1" ht="18.75">
      <c r="A195" s="71"/>
      <c r="F195" s="1"/>
      <c r="G195" s="1"/>
      <c r="H195" s="1"/>
      <c r="I195" s="1"/>
      <c r="J195" s="1"/>
    </row>
    <row r="196" spans="1:10" s="2" customFormat="1" ht="18.75">
      <c r="A196" s="71"/>
      <c r="F196" s="1"/>
      <c r="G196" s="1"/>
      <c r="H196" s="1"/>
      <c r="I196" s="1"/>
      <c r="J196" s="1"/>
    </row>
    <row r="197" spans="1:10" s="2" customFormat="1" ht="18.75">
      <c r="A197" s="71"/>
      <c r="F197" s="1"/>
      <c r="G197" s="1"/>
      <c r="H197" s="1"/>
      <c r="I197" s="1"/>
      <c r="J197" s="1"/>
    </row>
    <row r="198" spans="1:10" s="2" customFormat="1" ht="18.75">
      <c r="A198" s="71"/>
      <c r="F198" s="1"/>
      <c r="G198" s="1"/>
      <c r="H198" s="1"/>
      <c r="I198" s="1"/>
      <c r="J198" s="1"/>
    </row>
    <row r="199" spans="1:10" s="2" customFormat="1" ht="18.75">
      <c r="A199" s="71"/>
      <c r="F199" s="1"/>
      <c r="G199" s="1"/>
      <c r="H199" s="1"/>
      <c r="I199" s="1"/>
      <c r="J199" s="1"/>
    </row>
    <row r="200" spans="1:10" s="2" customFormat="1" ht="18.75">
      <c r="A200" s="71"/>
      <c r="F200" s="1"/>
      <c r="G200" s="1"/>
      <c r="H200" s="1"/>
      <c r="I200" s="1"/>
      <c r="J200" s="1"/>
    </row>
    <row r="201" spans="1:10" s="2" customFormat="1" ht="18.75">
      <c r="A201" s="71"/>
      <c r="F201" s="1"/>
      <c r="G201" s="1"/>
      <c r="H201" s="1"/>
      <c r="I201" s="1"/>
      <c r="J201" s="1"/>
    </row>
    <row r="202" spans="1:10" s="2" customFormat="1" ht="18.75">
      <c r="A202" s="71"/>
      <c r="F202" s="1"/>
      <c r="G202" s="1"/>
      <c r="H202" s="1"/>
      <c r="I202" s="1"/>
      <c r="J202" s="1"/>
    </row>
    <row r="203" spans="1:10" s="2" customFormat="1" ht="18.75">
      <c r="A203" s="71"/>
      <c r="F203" s="1"/>
      <c r="G203" s="1"/>
      <c r="H203" s="1"/>
      <c r="I203" s="1"/>
      <c r="J203" s="1"/>
    </row>
    <row r="204" spans="1:10" s="2" customFormat="1" ht="18.75">
      <c r="A204" s="71"/>
      <c r="F204" s="1"/>
      <c r="G204" s="1"/>
      <c r="H204" s="1"/>
      <c r="I204" s="1"/>
      <c r="J204" s="1"/>
    </row>
    <row r="205" spans="1:10" s="2" customFormat="1" ht="18.75">
      <c r="A205" s="71"/>
      <c r="F205" s="1"/>
      <c r="G205" s="1"/>
      <c r="H205" s="1"/>
      <c r="I205" s="1"/>
      <c r="J205" s="1"/>
    </row>
    <row r="206" spans="1:10" s="2" customFormat="1" ht="18.75">
      <c r="A206" s="71"/>
      <c r="F206" s="1"/>
      <c r="G206" s="1"/>
      <c r="H206" s="1"/>
      <c r="I206" s="1"/>
      <c r="J206" s="1"/>
    </row>
    <row r="207" spans="1:10" s="2" customFormat="1" ht="18.75">
      <c r="A207" s="71"/>
      <c r="F207" s="1"/>
      <c r="G207" s="1"/>
      <c r="H207" s="1"/>
      <c r="I207" s="1"/>
      <c r="J207" s="1"/>
    </row>
    <row r="208" spans="1:10" s="2" customFormat="1" ht="18.75">
      <c r="A208" s="71"/>
      <c r="F208" s="1"/>
      <c r="G208" s="1"/>
      <c r="H208" s="1"/>
      <c r="I208" s="1"/>
      <c r="J208" s="1"/>
    </row>
    <row r="209" spans="1:10" s="2" customFormat="1" ht="18.75">
      <c r="A209" s="71"/>
      <c r="F209" s="1"/>
      <c r="G209" s="1"/>
      <c r="H209" s="1"/>
      <c r="I209" s="1"/>
      <c r="J209" s="1"/>
    </row>
    <row r="210" spans="1:10" s="2" customFormat="1" ht="18.75">
      <c r="A210" s="71"/>
      <c r="F210" s="1"/>
      <c r="G210" s="1"/>
      <c r="H210" s="1"/>
      <c r="I210" s="1"/>
      <c r="J210" s="1"/>
    </row>
    <row r="211" spans="1:10" s="2" customFormat="1" ht="18.75">
      <c r="A211" s="71"/>
      <c r="F211" s="1"/>
      <c r="G211" s="1"/>
      <c r="H211" s="1"/>
      <c r="I211" s="1"/>
      <c r="J211" s="1"/>
    </row>
    <row r="212" spans="1:10" s="2" customFormat="1" ht="18.75">
      <c r="A212" s="71"/>
      <c r="F212" s="1"/>
      <c r="G212" s="1"/>
      <c r="H212" s="1"/>
      <c r="I212" s="1"/>
      <c r="J212" s="1"/>
    </row>
    <row r="213" spans="1:10" s="2" customFormat="1" ht="18.75">
      <c r="A213" s="71"/>
      <c r="F213" s="1"/>
      <c r="G213" s="1"/>
      <c r="H213" s="1"/>
      <c r="I213" s="1"/>
      <c r="J213" s="1"/>
    </row>
    <row r="214" spans="1:10" s="2" customFormat="1" ht="18.75">
      <c r="A214" s="71"/>
      <c r="F214" s="1"/>
      <c r="G214" s="1"/>
      <c r="H214" s="1"/>
      <c r="I214" s="1"/>
      <c r="J214" s="1"/>
    </row>
    <row r="215" spans="1:10" s="2" customFormat="1" ht="18.75">
      <c r="A215" s="71"/>
      <c r="F215" s="1"/>
      <c r="G215" s="1"/>
      <c r="H215" s="1"/>
      <c r="I215" s="1"/>
      <c r="J215" s="1"/>
    </row>
    <row r="216" spans="1:10" s="2" customFormat="1" ht="18.75">
      <c r="A216" s="71"/>
      <c r="F216" s="1"/>
      <c r="G216" s="1"/>
      <c r="H216" s="1"/>
      <c r="I216" s="1"/>
      <c r="J216" s="1"/>
    </row>
    <row r="217" spans="1:10" s="2" customFormat="1" ht="18.75">
      <c r="A217" s="71"/>
      <c r="F217" s="1"/>
      <c r="G217" s="1"/>
      <c r="H217" s="1"/>
      <c r="I217" s="1"/>
      <c r="J217" s="1"/>
    </row>
    <row r="218" spans="1:10" s="2" customFormat="1" ht="18.75">
      <c r="A218" s="71"/>
      <c r="F218" s="1"/>
      <c r="G218" s="1"/>
      <c r="H218" s="1"/>
      <c r="I218" s="1"/>
      <c r="J218" s="1"/>
    </row>
    <row r="219" spans="1:10" s="2" customFormat="1" ht="18.75">
      <c r="A219" s="71"/>
      <c r="F219" s="1"/>
      <c r="G219" s="1"/>
      <c r="H219" s="1"/>
      <c r="I219" s="1"/>
      <c r="J219" s="1"/>
    </row>
    <row r="220" spans="1:10" s="2" customFormat="1" ht="18.75">
      <c r="A220" s="71"/>
      <c r="F220" s="1"/>
      <c r="G220" s="1"/>
      <c r="H220" s="1"/>
      <c r="I220" s="1"/>
      <c r="J220" s="1"/>
    </row>
    <row r="221" spans="1:10" s="2" customFormat="1" ht="18.75">
      <c r="A221" s="71"/>
      <c r="F221" s="1"/>
      <c r="G221" s="1"/>
      <c r="H221" s="1"/>
      <c r="I221" s="1"/>
      <c r="J221" s="1"/>
    </row>
    <row r="222" spans="1:10" s="2" customFormat="1" ht="18.75">
      <c r="A222" s="71"/>
      <c r="F222" s="1"/>
      <c r="G222" s="1"/>
      <c r="H222" s="1"/>
      <c r="I222" s="1"/>
      <c r="J222" s="1"/>
    </row>
    <row r="223" spans="1:10" s="2" customFormat="1" ht="18.75">
      <c r="A223" s="71"/>
      <c r="F223" s="1"/>
      <c r="G223" s="1"/>
      <c r="H223" s="1"/>
      <c r="I223" s="1"/>
      <c r="J223" s="1"/>
    </row>
    <row r="224" spans="1:10" s="2" customFormat="1" ht="18.75">
      <c r="A224" s="71"/>
      <c r="F224" s="1"/>
      <c r="G224" s="1"/>
      <c r="H224" s="1"/>
      <c r="I224" s="1"/>
      <c r="J224" s="1"/>
    </row>
    <row r="225" spans="1:10" s="2" customFormat="1" ht="18.75">
      <c r="A225" s="71"/>
      <c r="F225" s="1"/>
      <c r="G225" s="1"/>
      <c r="H225" s="1"/>
      <c r="I225" s="1"/>
      <c r="J225" s="1"/>
    </row>
    <row r="226" spans="1:10" s="2" customFormat="1" ht="18.75">
      <c r="A226" s="71"/>
      <c r="F226" s="1"/>
      <c r="G226" s="1"/>
      <c r="H226" s="1"/>
      <c r="I226" s="1"/>
      <c r="J226" s="1"/>
    </row>
    <row r="227" spans="1:10" s="2" customFormat="1" ht="18.75">
      <c r="A227" s="71"/>
      <c r="F227" s="1"/>
      <c r="G227" s="1"/>
      <c r="H227" s="1"/>
      <c r="I227" s="1"/>
      <c r="J227" s="1"/>
    </row>
    <row r="228" spans="1:10" s="2" customFormat="1" ht="18.75">
      <c r="A228" s="71"/>
      <c r="F228" s="1"/>
      <c r="G228" s="1"/>
      <c r="H228" s="1"/>
      <c r="I228" s="1"/>
      <c r="J228" s="1"/>
    </row>
    <row r="229" spans="1:10" s="2" customFormat="1" ht="18.75">
      <c r="A229" s="71"/>
      <c r="F229" s="1"/>
      <c r="G229" s="1"/>
      <c r="H229" s="1"/>
      <c r="I229" s="1"/>
      <c r="J229" s="1"/>
    </row>
    <row r="230" spans="1:10" s="2" customFormat="1" ht="18.75">
      <c r="A230" s="71"/>
      <c r="F230" s="1"/>
      <c r="G230" s="1"/>
      <c r="H230" s="1"/>
      <c r="I230" s="1"/>
      <c r="J230" s="1"/>
    </row>
    <row r="231" spans="1:10" s="2" customFormat="1" ht="18.75">
      <c r="A231" s="71"/>
      <c r="F231" s="1"/>
      <c r="G231" s="1"/>
      <c r="H231" s="1"/>
      <c r="I231" s="1"/>
      <c r="J231" s="1"/>
    </row>
    <row r="232" spans="1:10" s="2" customFormat="1" ht="18.75">
      <c r="A232" s="71"/>
      <c r="F232" s="1"/>
      <c r="G232" s="1"/>
      <c r="H232" s="1"/>
      <c r="I232" s="1"/>
      <c r="J232" s="1"/>
    </row>
    <row r="233" spans="1:10" s="2" customFormat="1" ht="18.75">
      <c r="A233" s="71"/>
      <c r="F233" s="1"/>
      <c r="G233" s="1"/>
      <c r="H233" s="1"/>
      <c r="I233" s="1"/>
      <c r="J233" s="1"/>
    </row>
    <row r="234" spans="1:10" s="2" customFormat="1" ht="18.75">
      <c r="A234" s="71"/>
      <c r="F234" s="1"/>
      <c r="G234" s="1"/>
      <c r="H234" s="1"/>
      <c r="I234" s="1"/>
      <c r="J234" s="1"/>
    </row>
    <row r="235" spans="1:10" s="2" customFormat="1" ht="18.75">
      <c r="A235" s="71"/>
      <c r="F235" s="1"/>
      <c r="G235" s="1"/>
      <c r="H235" s="1"/>
      <c r="I235" s="1"/>
      <c r="J235" s="1"/>
    </row>
    <row r="236" spans="1:10" s="2" customFormat="1" ht="18.75">
      <c r="A236" s="71"/>
      <c r="F236" s="1"/>
      <c r="G236" s="1"/>
      <c r="H236" s="1"/>
      <c r="I236" s="1"/>
      <c r="J236" s="1"/>
    </row>
    <row r="237" spans="1:10" s="2" customFormat="1" ht="18.75">
      <c r="A237" s="71"/>
      <c r="F237" s="1"/>
      <c r="G237" s="1"/>
      <c r="H237" s="1"/>
      <c r="I237" s="1"/>
      <c r="J237" s="1"/>
    </row>
    <row r="238" spans="1:10" s="2" customFormat="1" ht="18.75">
      <c r="A238" s="71"/>
      <c r="F238" s="1"/>
      <c r="G238" s="1"/>
      <c r="H238" s="1"/>
      <c r="I238" s="1"/>
      <c r="J238" s="1"/>
    </row>
    <row r="239" spans="1:10" s="2" customFormat="1" ht="18.75">
      <c r="A239" s="71"/>
      <c r="F239" s="1"/>
      <c r="G239" s="1"/>
      <c r="H239" s="1"/>
      <c r="I239" s="1"/>
      <c r="J239" s="1"/>
    </row>
    <row r="240" spans="1:10" s="2" customFormat="1" ht="18.75">
      <c r="A240" s="71"/>
      <c r="F240" s="1"/>
      <c r="G240" s="1"/>
      <c r="H240" s="1"/>
      <c r="I240" s="1"/>
      <c r="J240" s="1"/>
    </row>
    <row r="241" spans="1:10" s="2" customFormat="1" ht="18.75">
      <c r="A241" s="71"/>
      <c r="F241" s="1"/>
      <c r="G241" s="1"/>
      <c r="H241" s="1"/>
      <c r="I241" s="1"/>
      <c r="J241" s="1"/>
    </row>
    <row r="242" spans="1:10" s="2" customFormat="1" ht="18.75">
      <c r="A242" s="71"/>
      <c r="F242" s="1"/>
      <c r="G242" s="1"/>
      <c r="H242" s="1"/>
      <c r="I242" s="1"/>
      <c r="J242" s="1"/>
    </row>
    <row r="243" spans="1:10" s="2" customFormat="1" ht="18.75">
      <c r="A243" s="71"/>
      <c r="F243" s="1"/>
      <c r="G243" s="1"/>
      <c r="H243" s="1"/>
      <c r="I243" s="1"/>
      <c r="J243" s="1"/>
    </row>
    <row r="244" spans="1:10" s="2" customFormat="1" ht="18.75">
      <c r="A244" s="71"/>
      <c r="F244" s="1"/>
      <c r="G244" s="1"/>
      <c r="H244" s="1"/>
      <c r="I244" s="1"/>
      <c r="J244" s="1"/>
    </row>
    <row r="245" spans="1:10" s="2" customFormat="1" ht="18.75">
      <c r="A245" s="71"/>
      <c r="F245" s="1"/>
      <c r="G245" s="1"/>
      <c r="H245" s="1"/>
      <c r="I245" s="1"/>
      <c r="J245" s="1"/>
    </row>
    <row r="246" spans="1:10" s="2" customFormat="1" ht="18.75">
      <c r="A246" s="71"/>
      <c r="F246" s="1"/>
      <c r="G246" s="1"/>
      <c r="H246" s="1"/>
      <c r="I246" s="1"/>
      <c r="J246" s="1"/>
    </row>
    <row r="247" spans="1:10" s="2" customFormat="1" ht="18.75">
      <c r="A247" s="71"/>
      <c r="F247" s="1"/>
      <c r="G247" s="1"/>
      <c r="H247" s="1"/>
      <c r="I247" s="1"/>
      <c r="J247" s="1"/>
    </row>
    <row r="248" spans="1:10" s="2" customFormat="1" ht="18.75">
      <c r="A248" s="71"/>
      <c r="F248" s="1"/>
      <c r="G248" s="1"/>
      <c r="H248" s="1"/>
      <c r="I248" s="1"/>
      <c r="J248" s="1"/>
    </row>
    <row r="249" spans="1:10" s="2" customFormat="1" ht="18.75">
      <c r="A249" s="71"/>
      <c r="F249" s="1"/>
      <c r="G249" s="1"/>
      <c r="H249" s="1"/>
      <c r="I249" s="1"/>
      <c r="J249" s="1"/>
    </row>
    <row r="250" spans="1:10" s="2" customFormat="1" ht="18.75">
      <c r="A250" s="71"/>
      <c r="F250" s="1"/>
      <c r="G250" s="1"/>
      <c r="H250" s="1"/>
      <c r="I250" s="1"/>
      <c r="J250" s="1"/>
    </row>
    <row r="251" spans="1:10" s="2" customFormat="1" ht="18.75">
      <c r="A251" s="71"/>
      <c r="F251" s="1"/>
      <c r="G251" s="1"/>
      <c r="H251" s="1"/>
      <c r="I251" s="1"/>
      <c r="J251" s="1"/>
    </row>
    <row r="252" spans="1:10" s="2" customFormat="1" ht="18.75">
      <c r="A252" s="71"/>
      <c r="F252" s="1"/>
      <c r="G252" s="1"/>
      <c r="H252" s="1"/>
      <c r="I252" s="1"/>
      <c r="J252" s="1"/>
    </row>
    <row r="253" spans="1:10" s="2" customFormat="1" ht="18.75">
      <c r="A253" s="71"/>
      <c r="F253" s="1"/>
      <c r="G253" s="1"/>
      <c r="H253" s="1"/>
      <c r="I253" s="1"/>
      <c r="J253" s="1"/>
    </row>
    <row r="254" spans="1:10" s="2" customFormat="1" ht="18.75">
      <c r="A254" s="71"/>
      <c r="F254" s="1"/>
      <c r="G254" s="1"/>
      <c r="H254" s="1"/>
      <c r="I254" s="1"/>
      <c r="J254" s="1"/>
    </row>
    <row r="255" spans="1:10" s="2" customFormat="1" ht="18.75">
      <c r="A255" s="71"/>
      <c r="F255" s="1"/>
      <c r="G255" s="1"/>
      <c r="H255" s="1"/>
      <c r="I255" s="1"/>
      <c r="J255" s="1"/>
    </row>
    <row r="256" spans="1:10" s="2" customFormat="1" ht="18.75">
      <c r="A256" s="71"/>
      <c r="F256" s="1"/>
      <c r="G256" s="1"/>
      <c r="H256" s="1"/>
      <c r="I256" s="1"/>
      <c r="J256" s="1"/>
    </row>
    <row r="257" spans="1:10" s="2" customFormat="1" ht="18.75">
      <c r="A257" s="71"/>
      <c r="F257" s="1"/>
      <c r="G257" s="1"/>
      <c r="H257" s="1"/>
      <c r="I257" s="1"/>
      <c r="J257" s="1"/>
    </row>
    <row r="258" spans="1:10" s="2" customFormat="1" ht="18.75">
      <c r="A258" s="71"/>
      <c r="F258" s="1"/>
      <c r="G258" s="1"/>
      <c r="H258" s="1"/>
      <c r="I258" s="1"/>
      <c r="J258" s="1"/>
    </row>
    <row r="259" spans="1:10" s="2" customFormat="1" ht="18.75">
      <c r="A259" s="71"/>
      <c r="F259" s="1"/>
      <c r="G259" s="1"/>
      <c r="H259" s="1"/>
      <c r="I259" s="1"/>
      <c r="J259" s="1"/>
    </row>
    <row r="260" spans="1:10" s="2" customFormat="1" ht="18.75">
      <c r="A260" s="71"/>
      <c r="F260" s="1"/>
      <c r="G260" s="1"/>
      <c r="H260" s="1"/>
      <c r="I260" s="1"/>
      <c r="J260" s="1"/>
    </row>
    <row r="261" spans="1:10" s="2" customFormat="1" ht="18.75">
      <c r="A261" s="71"/>
      <c r="F261" s="1"/>
      <c r="G261" s="1"/>
      <c r="H261" s="1"/>
      <c r="I261" s="1"/>
      <c r="J261" s="1"/>
    </row>
    <row r="262" spans="1:10" s="2" customFormat="1" ht="18.75">
      <c r="A262" s="71"/>
      <c r="F262" s="1"/>
      <c r="G262" s="1"/>
      <c r="H262" s="1"/>
      <c r="I262" s="1"/>
      <c r="J262" s="1"/>
    </row>
    <row r="263" spans="1:10" s="2" customFormat="1" ht="18.75">
      <c r="A263" s="71"/>
      <c r="F263" s="1"/>
      <c r="G263" s="1"/>
      <c r="H263" s="1"/>
      <c r="I263" s="1"/>
      <c r="J263" s="1"/>
    </row>
    <row r="264" spans="1:10" s="2" customFormat="1" ht="18.75">
      <c r="A264" s="71"/>
      <c r="F264" s="1"/>
      <c r="G264" s="1"/>
      <c r="H264" s="1"/>
      <c r="I264" s="1"/>
      <c r="J264" s="1"/>
    </row>
    <row r="265" spans="1:10" s="2" customFormat="1" ht="18.75">
      <c r="A265" s="71"/>
      <c r="F265" s="1"/>
      <c r="G265" s="1"/>
      <c r="H265" s="1"/>
      <c r="I265" s="1"/>
      <c r="J265" s="1"/>
    </row>
    <row r="266" spans="1:10" s="2" customFormat="1" ht="18.75">
      <c r="A266" s="71"/>
      <c r="F266" s="1"/>
      <c r="G266" s="1"/>
      <c r="H266" s="1"/>
      <c r="I266" s="1"/>
      <c r="J266" s="1"/>
    </row>
    <row r="267" spans="1:10" s="2" customFormat="1" ht="18.75">
      <c r="A267" s="71"/>
      <c r="F267" s="1"/>
      <c r="G267" s="1"/>
      <c r="H267" s="1"/>
      <c r="I267" s="1"/>
      <c r="J267" s="1"/>
    </row>
    <row r="268" spans="1:10" s="2" customFormat="1" ht="18.75">
      <c r="A268" s="71"/>
      <c r="F268" s="1"/>
      <c r="G268" s="1"/>
      <c r="H268" s="1"/>
      <c r="I268" s="1"/>
      <c r="J268" s="1"/>
    </row>
    <row r="269" spans="1:10" s="2" customFormat="1" ht="18.75">
      <c r="A269" s="71"/>
      <c r="F269" s="1"/>
      <c r="G269" s="1"/>
      <c r="H269" s="1"/>
      <c r="I269" s="1"/>
      <c r="J269" s="1"/>
    </row>
    <row r="270" spans="1:10" s="2" customFormat="1" ht="18.75">
      <c r="A270" s="71"/>
      <c r="F270" s="1"/>
      <c r="G270" s="1"/>
      <c r="H270" s="1"/>
      <c r="I270" s="1"/>
      <c r="J270" s="1"/>
    </row>
    <row r="271" spans="1:10" s="2" customFormat="1" ht="18.75">
      <c r="A271" s="71"/>
      <c r="F271" s="1"/>
      <c r="G271" s="1"/>
      <c r="H271" s="1"/>
      <c r="I271" s="1"/>
      <c r="J271" s="1"/>
    </row>
    <row r="272" spans="1:10" s="2" customFormat="1" ht="18.75">
      <c r="A272" s="71"/>
      <c r="F272" s="1"/>
      <c r="G272" s="1"/>
      <c r="H272" s="1"/>
      <c r="I272" s="1"/>
      <c r="J272" s="1"/>
    </row>
  </sheetData>
  <sheetProtection selectLockedCells="1" selectUnlockedCells="1"/>
  <mergeCells count="49">
    <mergeCell ref="C121:F121"/>
    <mergeCell ref="H121:J121"/>
    <mergeCell ref="A79:J79"/>
    <mergeCell ref="A85:J85"/>
    <mergeCell ref="A99:J99"/>
    <mergeCell ref="A108:J108"/>
    <mergeCell ref="C120:F120"/>
    <mergeCell ref="H120:J120"/>
    <mergeCell ref="F27:F28"/>
    <mergeCell ref="G27:J27"/>
    <mergeCell ref="A30:J30"/>
    <mergeCell ref="A55:J55"/>
    <mergeCell ref="A69:J69"/>
    <mergeCell ref="A77:J77"/>
    <mergeCell ref="B20:F20"/>
    <mergeCell ref="B21:F21"/>
    <mergeCell ref="B22:F22"/>
    <mergeCell ref="A23:J23"/>
    <mergeCell ref="A25:J25"/>
    <mergeCell ref="A27:A28"/>
    <mergeCell ref="B27:B28"/>
    <mergeCell ref="C27:C28"/>
    <mergeCell ref="D27:D28"/>
    <mergeCell ref="E27:E28"/>
    <mergeCell ref="B16:F16"/>
    <mergeCell ref="B17:F17"/>
    <mergeCell ref="G17:I17"/>
    <mergeCell ref="B18:E18"/>
    <mergeCell ref="G18:I18"/>
    <mergeCell ref="B19:F19"/>
    <mergeCell ref="B10:F10"/>
    <mergeCell ref="B11:F11"/>
    <mergeCell ref="B12:F12"/>
    <mergeCell ref="B13:F13"/>
    <mergeCell ref="B14:H14"/>
    <mergeCell ref="B15:E15"/>
    <mergeCell ref="D5:I5"/>
    <mergeCell ref="A6:B6"/>
    <mergeCell ref="D6:E6"/>
    <mergeCell ref="G6:J6"/>
    <mergeCell ref="A7:B7"/>
    <mergeCell ref="D8:F8"/>
    <mergeCell ref="G8:H8"/>
    <mergeCell ref="G1:J1"/>
    <mergeCell ref="G2:J2"/>
    <mergeCell ref="A3:B3"/>
    <mergeCell ref="E3:J3"/>
    <mergeCell ref="A4:B4"/>
    <mergeCell ref="G4:J4"/>
  </mergeCells>
  <printOptions/>
  <pageMargins left="0.9840277777777777" right="0.39375" top="0.7875" bottom="0.7875" header="0.39375" footer="0.5118055555555555"/>
  <pageSetup fitToHeight="0" fitToWidth="1" horizontalDpi="600" verticalDpi="600" orientation="landscape" paperSize="9" scale="55" r:id="rId1"/>
  <headerFooter alignWithMargins="0">
    <oddHeader>&amp;C&amp;"Times New Roman,Звичайний"&amp;14&amp;P&amp;R&amp;"Times New Roman,Звичайний"&amp;14 
Продовження додатка 1</oddHeader>
  </headerFooter>
  <rowBreaks count="2" manualBreakCount="2">
    <brk id="22" max="255" man="1"/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5" sqref="N35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327"/>
  <sheetViews>
    <sheetView tabSelected="1" zoomScale="73" zoomScaleNormal="73" zoomScalePageLayoutView="0" workbookViewId="0" topLeftCell="A1">
      <selection activeCell="G7" sqref="G7"/>
    </sheetView>
  </sheetViews>
  <sheetFormatPr defaultColWidth="9.00390625" defaultRowHeight="12.75"/>
  <cols>
    <col min="1" max="1" width="86.75390625" style="1" customWidth="1"/>
    <col min="2" max="2" width="14.875" style="2" customWidth="1"/>
    <col min="3" max="3" width="13.125" style="2" customWidth="1"/>
    <col min="4" max="4" width="15.125" style="2" customWidth="1"/>
    <col min="5" max="5" width="16.25390625" style="2" customWidth="1"/>
    <col min="6" max="6" width="16.25390625" style="1" customWidth="1"/>
    <col min="7" max="7" width="14.625" style="1" customWidth="1"/>
    <col min="8" max="8" width="13.625" style="1" customWidth="1"/>
    <col min="9" max="9" width="13.125" style="1" customWidth="1"/>
    <col min="10" max="10" width="16.25390625" style="1" customWidth="1"/>
    <col min="11" max="11" width="69.25390625" style="72" customWidth="1"/>
    <col min="12" max="12" width="9.25390625" style="1" customWidth="1"/>
    <col min="13" max="16384" width="9.125" style="1" customWidth="1"/>
  </cols>
  <sheetData>
    <row r="1" spans="1:11" ht="18.75" customHeight="1">
      <c r="A1" s="225" t="s">
        <v>157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0" ht="18.75">
      <c r="A2" s="73"/>
      <c r="B2" s="74"/>
      <c r="C2" s="73"/>
      <c r="D2" s="73"/>
      <c r="E2" s="74"/>
      <c r="F2" s="73"/>
      <c r="G2" s="73"/>
      <c r="H2" s="73"/>
      <c r="I2" s="73"/>
      <c r="J2" s="73"/>
    </row>
    <row r="3" spans="1:11" ht="36" customHeight="1">
      <c r="A3" s="215" t="s">
        <v>39</v>
      </c>
      <c r="B3" s="216" t="s">
        <v>40</v>
      </c>
      <c r="C3" s="216" t="s">
        <v>41</v>
      </c>
      <c r="D3" s="216" t="s">
        <v>42</v>
      </c>
      <c r="E3" s="217" t="s">
        <v>43</v>
      </c>
      <c r="F3" s="216" t="s">
        <v>44</v>
      </c>
      <c r="G3" s="216" t="s">
        <v>158</v>
      </c>
      <c r="H3" s="216"/>
      <c r="I3" s="216"/>
      <c r="J3" s="216"/>
      <c r="K3" s="226" t="s">
        <v>159</v>
      </c>
    </row>
    <row r="4" spans="1:11" ht="61.5" customHeight="1">
      <c r="A4" s="215"/>
      <c r="B4" s="216"/>
      <c r="C4" s="216"/>
      <c r="D4" s="216"/>
      <c r="E4" s="217"/>
      <c r="F4" s="216"/>
      <c r="G4" s="30" t="s">
        <v>160</v>
      </c>
      <c r="H4" s="30" t="s">
        <v>161</v>
      </c>
      <c r="I4" s="30" t="s">
        <v>162</v>
      </c>
      <c r="J4" s="30" t="s">
        <v>163</v>
      </c>
      <c r="K4" s="226"/>
    </row>
    <row r="5" spans="1:11" ht="18" customHeight="1">
      <c r="A5" s="1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75">
        <v>11</v>
      </c>
    </row>
    <row r="6" spans="1:11" s="37" customFormat="1" ht="19.5" customHeight="1">
      <c r="A6" s="227" t="s">
        <v>164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1" s="37" customFormat="1" ht="18.75">
      <c r="A7" s="77" t="s">
        <v>51</v>
      </c>
      <c r="B7" s="18">
        <v>1000</v>
      </c>
      <c r="C7" s="32">
        <v>417</v>
      </c>
      <c r="D7" s="32">
        <v>457.2</v>
      </c>
      <c r="E7" s="32">
        <f>D7</f>
        <v>457.2</v>
      </c>
      <c r="F7" s="57">
        <f>G7+H7+I7+J7</f>
        <v>372</v>
      </c>
      <c r="G7" s="32">
        <v>67</v>
      </c>
      <c r="H7" s="32">
        <v>90</v>
      </c>
      <c r="I7" s="32">
        <v>130</v>
      </c>
      <c r="J7" s="32">
        <v>85</v>
      </c>
      <c r="K7" s="78"/>
    </row>
    <row r="8" spans="1:11" ht="18.75" customHeight="1">
      <c r="A8" s="79" t="s">
        <v>52</v>
      </c>
      <c r="B8" s="18">
        <v>1010</v>
      </c>
      <c r="C8" s="57">
        <f>SUM(C9:C16)</f>
        <v>144</v>
      </c>
      <c r="D8" s="57">
        <f>SUM(D9:D16)</f>
        <v>155</v>
      </c>
      <c r="E8" s="57">
        <f>SUM(E9:E16)</f>
        <v>155</v>
      </c>
      <c r="F8" s="57">
        <f aca="true" t="shared" si="0" ref="F8:F16">SUM(G8:J8)</f>
        <v>390</v>
      </c>
      <c r="G8" s="57">
        <f>SUM(G9:G16)</f>
        <v>98</v>
      </c>
      <c r="H8" s="57">
        <f>SUM(H9:H16)</f>
        <v>91</v>
      </c>
      <c r="I8" s="57">
        <f>SUM(I9:I16)</f>
        <v>105</v>
      </c>
      <c r="J8" s="57">
        <f>SUM(J9:J16)</f>
        <v>96</v>
      </c>
      <c r="K8" s="80"/>
    </row>
    <row r="9" spans="1:12" s="82" customFormat="1" ht="19.5" customHeight="1">
      <c r="A9" s="42" t="s">
        <v>165</v>
      </c>
      <c r="B9" s="29">
        <v>1011</v>
      </c>
      <c r="C9" s="32"/>
      <c r="D9" s="32"/>
      <c r="E9" s="32"/>
      <c r="F9" s="57">
        <f t="shared" si="0"/>
        <v>0</v>
      </c>
      <c r="G9" s="32"/>
      <c r="H9" s="32"/>
      <c r="I9" s="32"/>
      <c r="J9" s="32"/>
      <c r="K9" s="80"/>
      <c r="L9" s="81"/>
    </row>
    <row r="10" spans="1:12" s="82" customFormat="1" ht="19.5" customHeight="1">
      <c r="A10" s="42" t="s">
        <v>166</v>
      </c>
      <c r="B10" s="29">
        <v>1012</v>
      </c>
      <c r="C10" s="32"/>
      <c r="D10" s="32"/>
      <c r="E10" s="32"/>
      <c r="F10" s="57">
        <f t="shared" si="0"/>
        <v>0</v>
      </c>
      <c r="G10" s="32"/>
      <c r="H10" s="32"/>
      <c r="I10" s="32"/>
      <c r="J10" s="32"/>
      <c r="K10" s="80"/>
      <c r="L10" s="81"/>
    </row>
    <row r="11" spans="1:12" s="82" customFormat="1" ht="19.5" customHeight="1">
      <c r="A11" s="42" t="s">
        <v>167</v>
      </c>
      <c r="B11" s="29">
        <v>1013</v>
      </c>
      <c r="C11" s="32">
        <v>77</v>
      </c>
      <c r="D11" s="32">
        <v>96</v>
      </c>
      <c r="E11" s="32">
        <v>96</v>
      </c>
      <c r="F11" s="57">
        <f t="shared" si="0"/>
        <v>149</v>
      </c>
      <c r="G11" s="32">
        <v>38</v>
      </c>
      <c r="H11" s="32">
        <v>32</v>
      </c>
      <c r="I11" s="32">
        <v>42</v>
      </c>
      <c r="J11" s="32">
        <v>37</v>
      </c>
      <c r="K11" s="80"/>
      <c r="L11" s="81"/>
    </row>
    <row r="12" spans="1:12" s="82" customFormat="1" ht="19.5" customHeight="1">
      <c r="A12" s="42" t="s">
        <v>144</v>
      </c>
      <c r="B12" s="29">
        <v>1014</v>
      </c>
      <c r="C12" s="32">
        <v>22</v>
      </c>
      <c r="D12" s="32">
        <v>36</v>
      </c>
      <c r="E12" s="32">
        <v>36</v>
      </c>
      <c r="F12" s="57">
        <f t="shared" si="0"/>
        <v>144</v>
      </c>
      <c r="G12" s="32">
        <v>36</v>
      </c>
      <c r="H12" s="32">
        <v>36</v>
      </c>
      <c r="I12" s="32">
        <v>36</v>
      </c>
      <c r="J12" s="32">
        <v>36</v>
      </c>
      <c r="K12" s="80"/>
      <c r="L12" s="81"/>
    </row>
    <row r="13" spans="1:12" s="82" customFormat="1" ht="19.5" customHeight="1">
      <c r="A13" s="42" t="s">
        <v>168</v>
      </c>
      <c r="B13" s="29">
        <v>1015</v>
      </c>
      <c r="C13" s="32">
        <v>5</v>
      </c>
      <c r="D13" s="32">
        <v>8</v>
      </c>
      <c r="E13" s="32">
        <v>8</v>
      </c>
      <c r="F13" s="57">
        <f t="shared" si="0"/>
        <v>32</v>
      </c>
      <c r="G13" s="32">
        <v>8</v>
      </c>
      <c r="H13" s="32">
        <v>8</v>
      </c>
      <c r="I13" s="32">
        <v>8</v>
      </c>
      <c r="J13" s="32">
        <v>8</v>
      </c>
      <c r="K13" s="80"/>
      <c r="L13" s="81"/>
    </row>
    <row r="14" spans="1:12" s="82" customFormat="1" ht="44.25" customHeight="1">
      <c r="A14" s="42" t="s">
        <v>169</v>
      </c>
      <c r="B14" s="29">
        <v>1016</v>
      </c>
      <c r="C14" s="32">
        <v>19</v>
      </c>
      <c r="D14" s="32">
        <v>15</v>
      </c>
      <c r="E14" s="32">
        <v>15</v>
      </c>
      <c r="F14" s="57">
        <f t="shared" si="0"/>
        <v>40</v>
      </c>
      <c r="G14" s="32">
        <v>10</v>
      </c>
      <c r="H14" s="32">
        <v>10</v>
      </c>
      <c r="I14" s="32">
        <v>10</v>
      </c>
      <c r="J14" s="32">
        <v>10</v>
      </c>
      <c r="K14" s="80"/>
      <c r="L14" s="81"/>
    </row>
    <row r="15" spans="1:12" s="82" customFormat="1" ht="23.25" customHeight="1">
      <c r="A15" s="42" t="s">
        <v>170</v>
      </c>
      <c r="B15" s="29">
        <v>1017</v>
      </c>
      <c r="C15" s="32"/>
      <c r="D15" s="32"/>
      <c r="E15" s="32"/>
      <c r="F15" s="57">
        <f t="shared" si="0"/>
        <v>0</v>
      </c>
      <c r="G15" s="32"/>
      <c r="H15" s="32"/>
      <c r="I15" s="32"/>
      <c r="J15" s="32"/>
      <c r="K15" s="80"/>
      <c r="L15" s="81"/>
    </row>
    <row r="16" spans="1:12" s="82" customFormat="1" ht="43.5" customHeight="1">
      <c r="A16" s="42" t="s">
        <v>171</v>
      </c>
      <c r="B16" s="29">
        <v>1018</v>
      </c>
      <c r="C16" s="32">
        <v>21</v>
      </c>
      <c r="D16" s="32"/>
      <c r="E16" s="32"/>
      <c r="F16" s="57">
        <f t="shared" si="0"/>
        <v>25</v>
      </c>
      <c r="G16" s="32">
        <v>6</v>
      </c>
      <c r="H16" s="32">
        <v>5</v>
      </c>
      <c r="I16" s="32">
        <v>9</v>
      </c>
      <c r="J16" s="32">
        <v>5</v>
      </c>
      <c r="K16" s="83" t="s">
        <v>172</v>
      </c>
      <c r="L16" s="81"/>
    </row>
    <row r="17" spans="1:11" s="37" customFormat="1" ht="19.5" customHeight="1">
      <c r="A17" s="76" t="s">
        <v>173</v>
      </c>
      <c r="B17" s="43">
        <v>1020</v>
      </c>
      <c r="C17" s="36">
        <f aca="true" t="shared" si="1" ref="C17:J17">C7-C8</f>
        <v>273</v>
      </c>
      <c r="D17" s="36">
        <f t="shared" si="1"/>
        <v>302.2</v>
      </c>
      <c r="E17" s="36">
        <f t="shared" si="1"/>
        <v>302.2</v>
      </c>
      <c r="F17" s="36">
        <f t="shared" si="1"/>
        <v>-18</v>
      </c>
      <c r="G17" s="36">
        <f t="shared" si="1"/>
        <v>-31</v>
      </c>
      <c r="H17" s="36">
        <f t="shared" si="1"/>
        <v>-1</v>
      </c>
      <c r="I17" s="36">
        <f t="shared" si="1"/>
        <v>25</v>
      </c>
      <c r="J17" s="36">
        <f t="shared" si="1"/>
        <v>-11</v>
      </c>
      <c r="K17" s="78"/>
    </row>
    <row r="18" spans="1:11" ht="19.5" customHeight="1">
      <c r="A18" s="79" t="s">
        <v>174</v>
      </c>
      <c r="B18" s="18">
        <v>1030</v>
      </c>
      <c r="C18" s="57">
        <f>SUM(C19:C38,C40)</f>
        <v>241</v>
      </c>
      <c r="D18" s="57">
        <f>SUM(D19:D38,D40)</f>
        <v>376</v>
      </c>
      <c r="E18" s="57">
        <f>SUM(E19:E38,E40)</f>
        <v>376</v>
      </c>
      <c r="F18" s="57">
        <f aca="true" t="shared" si="2" ref="F18:F52">SUM(G18:J18)</f>
        <v>386</v>
      </c>
      <c r="G18" s="57">
        <f>SUM(G19:G40)</f>
        <v>97</v>
      </c>
      <c r="H18" s="57">
        <f>SUM(H19:H40)</f>
        <v>96</v>
      </c>
      <c r="I18" s="57">
        <f>SUM(I19:I40)</f>
        <v>96</v>
      </c>
      <c r="J18" s="57">
        <f>SUM(J19:J40)</f>
        <v>97</v>
      </c>
      <c r="K18" s="80"/>
    </row>
    <row r="19" spans="1:11" ht="19.5" customHeight="1">
      <c r="A19" s="42" t="s">
        <v>175</v>
      </c>
      <c r="B19" s="18">
        <v>1031</v>
      </c>
      <c r="C19" s="32"/>
      <c r="D19" s="32"/>
      <c r="E19" s="32"/>
      <c r="F19" s="57">
        <f t="shared" si="2"/>
        <v>0</v>
      </c>
      <c r="G19" s="32"/>
      <c r="H19" s="32"/>
      <c r="I19" s="32"/>
      <c r="J19" s="32"/>
      <c r="K19" s="80"/>
    </row>
    <row r="20" spans="1:11" ht="19.5" customHeight="1">
      <c r="A20" s="42" t="s">
        <v>176</v>
      </c>
      <c r="B20" s="18">
        <v>1032</v>
      </c>
      <c r="C20" s="32"/>
      <c r="D20" s="32"/>
      <c r="E20" s="32"/>
      <c r="F20" s="57">
        <f t="shared" si="2"/>
        <v>0</v>
      </c>
      <c r="G20" s="32"/>
      <c r="H20" s="32"/>
      <c r="I20" s="32"/>
      <c r="J20" s="32"/>
      <c r="K20" s="80"/>
    </row>
    <row r="21" spans="1:11" ht="19.5" customHeight="1">
      <c r="A21" s="42" t="s">
        <v>177</v>
      </c>
      <c r="B21" s="18">
        <v>1033</v>
      </c>
      <c r="C21" s="32"/>
      <c r="E21" s="32"/>
      <c r="F21" s="57">
        <f t="shared" si="2"/>
        <v>0</v>
      </c>
      <c r="G21" s="32"/>
      <c r="H21" s="32"/>
      <c r="I21" s="32"/>
      <c r="J21" s="32"/>
      <c r="K21" s="80"/>
    </row>
    <row r="22" spans="1:11" ht="19.5" customHeight="1">
      <c r="A22" s="42" t="s">
        <v>178</v>
      </c>
      <c r="B22" s="18">
        <v>1034</v>
      </c>
      <c r="C22" s="32"/>
      <c r="D22" s="64"/>
      <c r="E22" s="32"/>
      <c r="F22" s="84">
        <f t="shared" si="2"/>
        <v>0</v>
      </c>
      <c r="G22" s="64"/>
      <c r="H22" s="64"/>
      <c r="I22" s="64"/>
      <c r="J22" s="32"/>
      <c r="K22" s="80"/>
    </row>
    <row r="23" spans="1:11" ht="19.5" customHeight="1">
      <c r="A23" s="42" t="s">
        <v>179</v>
      </c>
      <c r="B23" s="18">
        <v>1035</v>
      </c>
      <c r="C23" s="32"/>
      <c r="D23" s="32"/>
      <c r="E23" s="32"/>
      <c r="F23" s="57">
        <f t="shared" si="2"/>
        <v>0</v>
      </c>
      <c r="G23" s="32"/>
      <c r="H23" s="32"/>
      <c r="I23" s="32"/>
      <c r="J23" s="32"/>
      <c r="K23" s="80"/>
    </row>
    <row r="24" spans="1:11" s="82" customFormat="1" ht="19.5" customHeight="1">
      <c r="A24" s="42" t="s">
        <v>180</v>
      </c>
      <c r="B24" s="18">
        <v>1036</v>
      </c>
      <c r="C24" s="32"/>
      <c r="D24" s="32">
        <v>2</v>
      </c>
      <c r="E24" s="32">
        <v>2</v>
      </c>
      <c r="F24" s="57">
        <f t="shared" si="2"/>
        <v>2</v>
      </c>
      <c r="G24" s="32">
        <v>1</v>
      </c>
      <c r="H24" s="32">
        <v>0</v>
      </c>
      <c r="I24" s="32">
        <v>0</v>
      </c>
      <c r="J24" s="32">
        <v>1</v>
      </c>
      <c r="K24" s="80"/>
    </row>
    <row r="25" spans="1:11" s="82" customFormat="1" ht="19.5" customHeight="1">
      <c r="A25" s="42" t="s">
        <v>181</v>
      </c>
      <c r="B25" s="18">
        <v>1037</v>
      </c>
      <c r="C25" s="32"/>
      <c r="D25" s="32"/>
      <c r="E25" s="32"/>
      <c r="F25" s="57">
        <f t="shared" si="2"/>
        <v>0</v>
      </c>
      <c r="G25" s="32"/>
      <c r="H25" s="32"/>
      <c r="I25" s="32"/>
      <c r="J25" s="32"/>
      <c r="K25" s="80"/>
    </row>
    <row r="26" spans="1:11" s="82" customFormat="1" ht="19.5" customHeight="1">
      <c r="A26" s="42" t="s">
        <v>182</v>
      </c>
      <c r="B26" s="18">
        <v>1038</v>
      </c>
      <c r="C26" s="32">
        <v>195</v>
      </c>
      <c r="D26" s="32">
        <v>301</v>
      </c>
      <c r="E26" s="32">
        <v>301</v>
      </c>
      <c r="F26" s="57">
        <f t="shared" si="2"/>
        <v>304</v>
      </c>
      <c r="G26" s="32">
        <v>76</v>
      </c>
      <c r="H26" s="32">
        <v>76</v>
      </c>
      <c r="I26" s="32">
        <v>76</v>
      </c>
      <c r="J26" s="32">
        <v>76</v>
      </c>
      <c r="K26" s="80"/>
    </row>
    <row r="27" spans="1:11" s="82" customFormat="1" ht="19.5" customHeight="1">
      <c r="A27" s="42" t="s">
        <v>168</v>
      </c>
      <c r="B27" s="18">
        <v>1039</v>
      </c>
      <c r="C27" s="32">
        <v>43</v>
      </c>
      <c r="D27" s="32">
        <v>66</v>
      </c>
      <c r="E27" s="32">
        <v>66</v>
      </c>
      <c r="F27" s="57">
        <f t="shared" si="2"/>
        <v>68</v>
      </c>
      <c r="G27" s="32">
        <v>17</v>
      </c>
      <c r="H27" s="32">
        <v>17</v>
      </c>
      <c r="I27" s="32">
        <v>17</v>
      </c>
      <c r="J27" s="32">
        <v>17</v>
      </c>
      <c r="K27" s="80"/>
    </row>
    <row r="28" spans="1:11" s="82" customFormat="1" ht="42" customHeight="1">
      <c r="A28" s="42" t="s">
        <v>183</v>
      </c>
      <c r="B28" s="18">
        <v>1040</v>
      </c>
      <c r="C28" s="32"/>
      <c r="D28" s="32"/>
      <c r="E28" s="32"/>
      <c r="F28" s="57">
        <f t="shared" si="2"/>
        <v>0</v>
      </c>
      <c r="G28" s="32"/>
      <c r="H28" s="32"/>
      <c r="I28" s="32"/>
      <c r="J28" s="32"/>
      <c r="K28" s="80"/>
    </row>
    <row r="29" spans="1:11" s="82" customFormat="1" ht="42" customHeight="1">
      <c r="A29" s="42" t="s">
        <v>184</v>
      </c>
      <c r="B29" s="18">
        <v>1041</v>
      </c>
      <c r="C29" s="32"/>
      <c r="D29" s="32"/>
      <c r="E29" s="32"/>
      <c r="F29" s="57">
        <f t="shared" si="2"/>
        <v>0</v>
      </c>
      <c r="G29" s="32"/>
      <c r="H29" s="32"/>
      <c r="I29" s="32"/>
      <c r="J29" s="32"/>
      <c r="K29" s="80"/>
    </row>
    <row r="30" spans="1:11" s="82" customFormat="1" ht="19.5" customHeight="1">
      <c r="A30" s="42" t="s">
        <v>185</v>
      </c>
      <c r="B30" s="18">
        <v>1042</v>
      </c>
      <c r="C30" s="32"/>
      <c r="D30" s="32"/>
      <c r="E30" s="32"/>
      <c r="F30" s="57">
        <f t="shared" si="2"/>
        <v>0</v>
      </c>
      <c r="G30" s="32"/>
      <c r="H30" s="32"/>
      <c r="I30" s="32"/>
      <c r="J30" s="32"/>
      <c r="K30" s="80"/>
    </row>
    <row r="31" spans="1:11" s="82" customFormat="1" ht="19.5" customHeight="1">
      <c r="A31" s="42" t="s">
        <v>186</v>
      </c>
      <c r="B31" s="18">
        <v>1043</v>
      </c>
      <c r="C31" s="32"/>
      <c r="D31" s="32"/>
      <c r="E31" s="32"/>
      <c r="F31" s="57">
        <f t="shared" si="2"/>
        <v>0</v>
      </c>
      <c r="G31" s="32"/>
      <c r="H31" s="32"/>
      <c r="I31" s="32"/>
      <c r="J31" s="32"/>
      <c r="K31" s="80"/>
    </row>
    <row r="32" spans="1:11" s="82" customFormat="1" ht="19.5" customHeight="1">
      <c r="A32" s="42" t="s">
        <v>187</v>
      </c>
      <c r="B32" s="18">
        <v>1044</v>
      </c>
      <c r="C32" s="32"/>
      <c r="D32" s="32"/>
      <c r="E32" s="32"/>
      <c r="F32" s="57">
        <f t="shared" si="2"/>
        <v>0</v>
      </c>
      <c r="G32" s="32"/>
      <c r="H32" s="32"/>
      <c r="I32" s="32"/>
      <c r="J32" s="32"/>
      <c r="K32" s="80"/>
    </row>
    <row r="33" spans="1:11" s="82" customFormat="1" ht="19.5" customHeight="1">
      <c r="A33" s="42" t="s">
        <v>188</v>
      </c>
      <c r="B33" s="18">
        <v>1045</v>
      </c>
      <c r="C33" s="32"/>
      <c r="D33" s="32"/>
      <c r="E33" s="32"/>
      <c r="F33" s="57">
        <f t="shared" si="2"/>
        <v>0</v>
      </c>
      <c r="G33" s="64"/>
      <c r="H33" s="64"/>
      <c r="I33" s="64"/>
      <c r="J33" s="32"/>
      <c r="K33" s="80"/>
    </row>
    <row r="34" spans="1:11" s="82" customFormat="1" ht="19.5" customHeight="1">
      <c r="A34" s="42" t="s">
        <v>189</v>
      </c>
      <c r="B34" s="18">
        <v>1046</v>
      </c>
      <c r="C34" s="32"/>
      <c r="D34" s="32"/>
      <c r="E34" s="32"/>
      <c r="F34" s="57">
        <f t="shared" si="2"/>
        <v>0</v>
      </c>
      <c r="G34" s="64"/>
      <c r="H34" s="64"/>
      <c r="I34" s="64"/>
      <c r="J34" s="32"/>
      <c r="K34" s="80"/>
    </row>
    <row r="35" spans="1:11" s="82" customFormat="1" ht="19.5" customHeight="1">
      <c r="A35" s="42" t="s">
        <v>190</v>
      </c>
      <c r="B35" s="18">
        <v>1047</v>
      </c>
      <c r="C35" s="32"/>
      <c r="D35" s="32"/>
      <c r="E35" s="32"/>
      <c r="F35" s="57">
        <f t="shared" si="2"/>
        <v>0</v>
      </c>
      <c r="G35" s="64"/>
      <c r="H35" s="64"/>
      <c r="I35" s="64"/>
      <c r="J35" s="32"/>
      <c r="K35" s="80"/>
    </row>
    <row r="36" spans="1:11" s="82" customFormat="1" ht="19.5" customHeight="1">
      <c r="A36" s="42" t="s">
        <v>191</v>
      </c>
      <c r="B36" s="18">
        <v>1048</v>
      </c>
      <c r="C36" s="32"/>
      <c r="D36" s="32"/>
      <c r="E36" s="32"/>
      <c r="F36" s="57">
        <f t="shared" si="2"/>
        <v>0</v>
      </c>
      <c r="G36" s="64"/>
      <c r="H36" s="64"/>
      <c r="I36" s="64"/>
      <c r="J36" s="64"/>
      <c r="K36" s="80"/>
    </row>
    <row r="37" spans="1:11" s="82" customFormat="1" ht="19.5" customHeight="1">
      <c r="A37" s="42" t="s">
        <v>192</v>
      </c>
      <c r="B37" s="18">
        <v>1049</v>
      </c>
      <c r="C37" s="32"/>
      <c r="D37" s="32"/>
      <c r="E37" s="32"/>
      <c r="F37" s="57">
        <f t="shared" si="2"/>
        <v>0</v>
      </c>
      <c r="G37" s="32"/>
      <c r="H37" s="32"/>
      <c r="I37" s="32"/>
      <c r="J37" s="32"/>
      <c r="K37" s="80"/>
    </row>
    <row r="38" spans="1:11" s="82" customFormat="1" ht="42.75" customHeight="1">
      <c r="A38" s="42" t="s">
        <v>193</v>
      </c>
      <c r="B38" s="18">
        <v>1050</v>
      </c>
      <c r="C38" s="32"/>
      <c r="D38" s="32"/>
      <c r="E38" s="32"/>
      <c r="F38" s="57">
        <f t="shared" si="2"/>
        <v>0</v>
      </c>
      <c r="G38" s="32"/>
      <c r="H38" s="32"/>
      <c r="I38" s="32"/>
      <c r="J38" s="32"/>
      <c r="K38" s="80"/>
    </row>
    <row r="39" spans="1:11" s="82" customFormat="1" ht="19.5" customHeight="1">
      <c r="A39" s="42" t="s">
        <v>194</v>
      </c>
      <c r="B39" s="18" t="s">
        <v>195</v>
      </c>
      <c r="C39" s="32"/>
      <c r="D39" s="32"/>
      <c r="E39" s="32"/>
      <c r="F39" s="57">
        <f t="shared" si="2"/>
        <v>0</v>
      </c>
      <c r="G39" s="32"/>
      <c r="H39" s="32"/>
      <c r="I39" s="32"/>
      <c r="J39" s="32"/>
      <c r="K39" s="80"/>
    </row>
    <row r="40" spans="1:11" s="82" customFormat="1" ht="41.25" customHeight="1">
      <c r="A40" s="42" t="s">
        <v>196</v>
      </c>
      <c r="B40" s="18">
        <v>1051</v>
      </c>
      <c r="C40" s="32">
        <v>3</v>
      </c>
      <c r="D40" s="32">
        <v>7</v>
      </c>
      <c r="E40" s="32">
        <v>7</v>
      </c>
      <c r="F40" s="57">
        <f t="shared" si="2"/>
        <v>12</v>
      </c>
      <c r="G40" s="32">
        <v>3</v>
      </c>
      <c r="H40" s="32">
        <v>3</v>
      </c>
      <c r="I40" s="32">
        <v>3</v>
      </c>
      <c r="J40" s="32">
        <v>3</v>
      </c>
      <c r="K40" s="80" t="s">
        <v>197</v>
      </c>
    </row>
    <row r="41" spans="1:11" ht="19.5" customHeight="1">
      <c r="A41" s="79" t="s">
        <v>198</v>
      </c>
      <c r="B41" s="18">
        <v>1060</v>
      </c>
      <c r="C41" s="57">
        <f>SUM(C42:C48)</f>
        <v>60</v>
      </c>
      <c r="D41" s="57">
        <f>SUM(D42:D48)</f>
        <v>90</v>
      </c>
      <c r="E41" s="57">
        <f>SUM(E42:E48)</f>
        <v>90</v>
      </c>
      <c r="F41" s="57">
        <f t="shared" si="2"/>
        <v>133</v>
      </c>
      <c r="G41" s="57">
        <f>SUM(G42:G48)</f>
        <v>33</v>
      </c>
      <c r="H41" s="57">
        <f>SUM(H42:H48)</f>
        <v>33</v>
      </c>
      <c r="I41" s="57">
        <f>SUM(I42:I48)</f>
        <v>33</v>
      </c>
      <c r="J41" s="57">
        <f>SUM(J42:J48)</f>
        <v>34</v>
      </c>
      <c r="K41" s="80"/>
    </row>
    <row r="42" spans="1:11" s="82" customFormat="1" ht="19.5" customHeight="1">
      <c r="A42" s="42" t="s">
        <v>199</v>
      </c>
      <c r="B42" s="18">
        <v>1061</v>
      </c>
      <c r="C42" s="32"/>
      <c r="D42" s="32"/>
      <c r="E42" s="32"/>
      <c r="F42" s="57">
        <f t="shared" si="2"/>
        <v>0</v>
      </c>
      <c r="G42" s="32"/>
      <c r="H42" s="32"/>
      <c r="I42" s="32"/>
      <c r="J42" s="32"/>
      <c r="K42" s="80"/>
    </row>
    <row r="43" spans="1:11" s="82" customFormat="1" ht="19.5" customHeight="1">
      <c r="A43" s="42" t="s">
        <v>200</v>
      </c>
      <c r="B43" s="18">
        <v>1062</v>
      </c>
      <c r="C43" s="32"/>
      <c r="D43" s="32"/>
      <c r="E43" s="32"/>
      <c r="F43" s="57">
        <f t="shared" si="2"/>
        <v>0</v>
      </c>
      <c r="G43" s="32"/>
      <c r="H43" s="32"/>
      <c r="I43" s="32"/>
      <c r="J43" s="32"/>
      <c r="K43" s="80"/>
    </row>
    <row r="44" spans="1:11" s="82" customFormat="1" ht="19.5" customHeight="1">
      <c r="A44" s="42" t="s">
        <v>182</v>
      </c>
      <c r="B44" s="18">
        <v>1063</v>
      </c>
      <c r="C44" s="32">
        <v>49</v>
      </c>
      <c r="D44" s="32">
        <v>72</v>
      </c>
      <c r="E44" s="32">
        <v>72</v>
      </c>
      <c r="F44" s="57">
        <f t="shared" si="2"/>
        <v>105</v>
      </c>
      <c r="G44" s="32">
        <v>26</v>
      </c>
      <c r="H44" s="32">
        <v>26</v>
      </c>
      <c r="I44" s="32">
        <v>26</v>
      </c>
      <c r="J44" s="32">
        <v>27</v>
      </c>
      <c r="K44" s="80"/>
    </row>
    <row r="45" spans="1:11" s="82" customFormat="1" ht="19.5" customHeight="1">
      <c r="A45" s="42" t="s">
        <v>201</v>
      </c>
      <c r="B45" s="18">
        <v>1064</v>
      </c>
      <c r="C45" s="32">
        <v>11</v>
      </c>
      <c r="D45" s="32">
        <v>16</v>
      </c>
      <c r="E45" s="32">
        <v>16</v>
      </c>
      <c r="F45" s="57">
        <f t="shared" si="2"/>
        <v>24</v>
      </c>
      <c r="G45" s="32">
        <v>6</v>
      </c>
      <c r="H45" s="32">
        <v>6</v>
      </c>
      <c r="I45" s="32">
        <v>6</v>
      </c>
      <c r="J45" s="32">
        <v>6</v>
      </c>
      <c r="K45" s="80"/>
    </row>
    <row r="46" spans="1:11" s="82" customFormat="1" ht="19.5" customHeight="1">
      <c r="A46" s="42" t="s">
        <v>202</v>
      </c>
      <c r="B46" s="18">
        <v>1065</v>
      </c>
      <c r="C46" s="32"/>
      <c r="D46" s="32"/>
      <c r="E46" s="32"/>
      <c r="F46" s="57">
        <f t="shared" si="2"/>
        <v>0</v>
      </c>
      <c r="G46" s="32"/>
      <c r="H46" s="32"/>
      <c r="I46" s="32"/>
      <c r="J46" s="32"/>
      <c r="K46" s="80"/>
    </row>
    <row r="47" spans="1:11" s="82" customFormat="1" ht="19.5" customHeight="1">
      <c r="A47" s="42" t="s">
        <v>203</v>
      </c>
      <c r="B47" s="18">
        <v>1066</v>
      </c>
      <c r="C47" s="32"/>
      <c r="D47" s="32"/>
      <c r="E47" s="32"/>
      <c r="F47" s="57">
        <f t="shared" si="2"/>
        <v>0</v>
      </c>
      <c r="G47" s="32"/>
      <c r="H47" s="32"/>
      <c r="I47" s="32"/>
      <c r="J47" s="32"/>
      <c r="K47" s="80"/>
    </row>
    <row r="48" spans="1:11" s="82" customFormat="1" ht="19.5" customHeight="1">
      <c r="A48" s="42" t="s">
        <v>204</v>
      </c>
      <c r="B48" s="18">
        <v>1067</v>
      </c>
      <c r="C48" s="32"/>
      <c r="D48" s="32">
        <v>2</v>
      </c>
      <c r="E48" s="32">
        <v>2</v>
      </c>
      <c r="F48" s="57">
        <f t="shared" si="2"/>
        <v>4</v>
      </c>
      <c r="G48" s="32">
        <v>1</v>
      </c>
      <c r="H48" s="32">
        <v>1</v>
      </c>
      <c r="I48" s="32">
        <v>1</v>
      </c>
      <c r="J48" s="32">
        <v>1</v>
      </c>
      <c r="K48" s="80" t="s">
        <v>205</v>
      </c>
    </row>
    <row r="49" spans="1:11" s="82" customFormat="1" ht="19.5" customHeight="1">
      <c r="A49" s="42" t="s">
        <v>206</v>
      </c>
      <c r="B49" s="18">
        <v>1070</v>
      </c>
      <c r="C49" s="57">
        <f>SUM(C50:C52)</f>
        <v>0</v>
      </c>
      <c r="D49" s="57">
        <f>SUM(D50:D52)</f>
        <v>0</v>
      </c>
      <c r="E49" s="57">
        <f>SUM(E50:E52)</f>
        <v>0</v>
      </c>
      <c r="F49" s="57">
        <f t="shared" si="2"/>
        <v>0</v>
      </c>
      <c r="G49" s="57">
        <f>SUM(G50:G52)</f>
        <v>0</v>
      </c>
      <c r="H49" s="57">
        <f>SUM(H50:H52)</f>
        <v>0</v>
      </c>
      <c r="I49" s="57">
        <f>SUM(I50:I52)</f>
        <v>0</v>
      </c>
      <c r="J49" s="57">
        <f>SUM(J50:J52)</f>
        <v>0</v>
      </c>
      <c r="K49" s="80"/>
    </row>
    <row r="50" spans="1:11" s="82" customFormat="1" ht="19.5" customHeight="1">
      <c r="A50" s="42" t="s">
        <v>207</v>
      </c>
      <c r="B50" s="18">
        <v>1071</v>
      </c>
      <c r="C50" s="32"/>
      <c r="D50" s="32"/>
      <c r="E50" s="32"/>
      <c r="F50" s="57">
        <f t="shared" si="2"/>
        <v>0</v>
      </c>
      <c r="G50" s="32"/>
      <c r="H50" s="32"/>
      <c r="I50" s="32"/>
      <c r="J50" s="32"/>
      <c r="K50" s="80"/>
    </row>
    <row r="51" spans="1:11" s="82" customFormat="1" ht="19.5" customHeight="1">
      <c r="A51" s="42" t="s">
        <v>208</v>
      </c>
      <c r="B51" s="18">
        <v>1072</v>
      </c>
      <c r="C51" s="32"/>
      <c r="D51" s="32"/>
      <c r="E51" s="32"/>
      <c r="F51" s="57">
        <f t="shared" si="2"/>
        <v>0</v>
      </c>
      <c r="G51" s="32"/>
      <c r="H51" s="32"/>
      <c r="I51" s="32"/>
      <c r="J51" s="32"/>
      <c r="K51" s="80"/>
    </row>
    <row r="52" spans="1:11" s="82" customFormat="1" ht="19.5" customHeight="1">
      <c r="A52" s="77" t="s">
        <v>209</v>
      </c>
      <c r="B52" s="18">
        <v>1073</v>
      </c>
      <c r="C52" s="32"/>
      <c r="D52" s="32"/>
      <c r="E52" s="32"/>
      <c r="F52" s="57">
        <f t="shared" si="2"/>
        <v>0</v>
      </c>
      <c r="G52" s="32"/>
      <c r="H52" s="32"/>
      <c r="I52" s="32"/>
      <c r="J52" s="32"/>
      <c r="K52" s="80"/>
    </row>
    <row r="53" spans="1:11" s="82" customFormat="1" ht="27.75" customHeight="1">
      <c r="A53" s="85" t="s">
        <v>210</v>
      </c>
      <c r="B53" s="18">
        <v>1080</v>
      </c>
      <c r="C53" s="57">
        <f aca="true" t="shared" si="3" ref="C53:J53">SUM(C54:C59)</f>
        <v>26</v>
      </c>
      <c r="D53" s="57">
        <f t="shared" si="3"/>
        <v>27</v>
      </c>
      <c r="E53" s="57">
        <f t="shared" si="3"/>
        <v>27</v>
      </c>
      <c r="F53" s="57">
        <f t="shared" si="3"/>
        <v>50</v>
      </c>
      <c r="G53" s="57">
        <f t="shared" si="3"/>
        <v>15</v>
      </c>
      <c r="H53" s="57">
        <f t="shared" si="3"/>
        <v>10</v>
      </c>
      <c r="I53" s="57">
        <f t="shared" si="3"/>
        <v>15</v>
      </c>
      <c r="J53" s="57">
        <f t="shared" si="3"/>
        <v>10</v>
      </c>
      <c r="K53" s="80"/>
    </row>
    <row r="54" spans="1:11" s="82" customFormat="1" ht="27.75" customHeight="1">
      <c r="A54" s="42" t="s">
        <v>207</v>
      </c>
      <c r="B54" s="18">
        <v>1081</v>
      </c>
      <c r="C54" s="32"/>
      <c r="D54" s="32"/>
      <c r="E54" s="32"/>
      <c r="F54" s="57">
        <f aca="true" t="shared" si="4" ref="F54:F59">SUM(G54:J54)</f>
        <v>0</v>
      </c>
      <c r="G54" s="32"/>
      <c r="H54" s="32"/>
      <c r="I54" s="32"/>
      <c r="J54" s="32"/>
      <c r="K54" s="80"/>
    </row>
    <row r="55" spans="1:11" s="82" customFormat="1" ht="19.5" customHeight="1">
      <c r="A55" s="42" t="s">
        <v>211</v>
      </c>
      <c r="B55" s="18">
        <v>1082</v>
      </c>
      <c r="C55" s="32"/>
      <c r="D55" s="32"/>
      <c r="E55" s="32"/>
      <c r="F55" s="57">
        <f t="shared" si="4"/>
        <v>0</v>
      </c>
      <c r="G55" s="32"/>
      <c r="H55" s="32"/>
      <c r="I55" s="32"/>
      <c r="J55" s="32"/>
      <c r="K55" s="80"/>
    </row>
    <row r="56" spans="1:11" s="82" customFormat="1" ht="22.5" customHeight="1">
      <c r="A56" s="42" t="s">
        <v>212</v>
      </c>
      <c r="B56" s="18">
        <v>1083</v>
      </c>
      <c r="C56" s="32"/>
      <c r="D56" s="32"/>
      <c r="E56" s="32"/>
      <c r="F56" s="57">
        <f t="shared" si="4"/>
        <v>0</v>
      </c>
      <c r="G56" s="32"/>
      <c r="H56" s="32"/>
      <c r="I56" s="32"/>
      <c r="J56" s="32"/>
      <c r="K56" s="80"/>
    </row>
    <row r="57" spans="1:11" s="82" customFormat="1" ht="19.5" customHeight="1">
      <c r="A57" s="42" t="s">
        <v>213</v>
      </c>
      <c r="B57" s="18">
        <v>1084</v>
      </c>
      <c r="C57" s="32"/>
      <c r="D57" s="32"/>
      <c r="E57" s="32"/>
      <c r="F57" s="57">
        <f t="shared" si="4"/>
        <v>0</v>
      </c>
      <c r="G57" s="32"/>
      <c r="H57" s="32"/>
      <c r="I57" s="32"/>
      <c r="J57" s="32"/>
      <c r="K57" s="80"/>
    </row>
    <row r="58" spans="1:11" s="82" customFormat="1" ht="19.5" customHeight="1">
      <c r="A58" s="42" t="s">
        <v>214</v>
      </c>
      <c r="B58" s="18">
        <v>1085</v>
      </c>
      <c r="C58" s="32"/>
      <c r="D58" s="32"/>
      <c r="E58" s="32"/>
      <c r="F58" s="57">
        <f t="shared" si="4"/>
        <v>0</v>
      </c>
      <c r="G58" s="32"/>
      <c r="H58" s="32"/>
      <c r="I58" s="32"/>
      <c r="J58" s="32"/>
      <c r="K58" s="80"/>
    </row>
    <row r="59" spans="1:11" s="82" customFormat="1" ht="46.5" customHeight="1">
      <c r="A59" s="79" t="s">
        <v>215</v>
      </c>
      <c r="B59" s="18">
        <v>1086</v>
      </c>
      <c r="C59" s="32">
        <v>26</v>
      </c>
      <c r="D59" s="32">
        <v>27</v>
      </c>
      <c r="E59" s="32">
        <v>27</v>
      </c>
      <c r="F59" s="57">
        <f t="shared" si="4"/>
        <v>50</v>
      </c>
      <c r="G59" s="32">
        <v>15</v>
      </c>
      <c r="H59" s="32">
        <v>10</v>
      </c>
      <c r="I59" s="32">
        <v>15</v>
      </c>
      <c r="J59" s="32">
        <v>10</v>
      </c>
      <c r="K59" s="80" t="s">
        <v>216</v>
      </c>
    </row>
    <row r="60" spans="1:11" s="37" customFormat="1" ht="27.75" customHeight="1">
      <c r="A60" s="76" t="s">
        <v>58</v>
      </c>
      <c r="B60" s="43">
        <v>1100</v>
      </c>
      <c r="C60" s="36">
        <f aca="true" t="shared" si="5" ref="C60:J60">C17-C18-C41-C49-C53</f>
        <v>-54</v>
      </c>
      <c r="D60" s="36">
        <f t="shared" si="5"/>
        <v>-190.8</v>
      </c>
      <c r="E60" s="36">
        <f t="shared" si="5"/>
        <v>-190.8</v>
      </c>
      <c r="F60" s="36">
        <f t="shared" si="5"/>
        <v>-587</v>
      </c>
      <c r="G60" s="36">
        <f t="shared" si="5"/>
        <v>-176</v>
      </c>
      <c r="H60" s="36">
        <f t="shared" si="5"/>
        <v>-140</v>
      </c>
      <c r="I60" s="36">
        <f t="shared" si="5"/>
        <v>-119</v>
      </c>
      <c r="J60" s="36">
        <f t="shared" si="5"/>
        <v>-152</v>
      </c>
      <c r="K60" s="78"/>
    </row>
    <row r="61" spans="1:11" ht="27.75" customHeight="1">
      <c r="A61" s="42" t="s">
        <v>217</v>
      </c>
      <c r="B61" s="18">
        <v>1110</v>
      </c>
      <c r="C61" s="32"/>
      <c r="D61" s="32"/>
      <c r="E61" s="32"/>
      <c r="F61" s="57">
        <f aca="true" t="shared" si="6" ref="F61:F70">SUM(G61:J61)</f>
        <v>0</v>
      </c>
      <c r="G61" s="32"/>
      <c r="H61" s="32"/>
      <c r="I61" s="32"/>
      <c r="J61" s="32"/>
      <c r="K61" s="80"/>
    </row>
    <row r="62" spans="1:11" ht="19.5" customHeight="1">
      <c r="A62" s="42" t="s">
        <v>218</v>
      </c>
      <c r="B62" s="18">
        <v>1120</v>
      </c>
      <c r="C62" s="32"/>
      <c r="D62" s="32"/>
      <c r="E62" s="32"/>
      <c r="F62" s="57">
        <f t="shared" si="6"/>
        <v>0</v>
      </c>
      <c r="G62" s="32"/>
      <c r="H62" s="32"/>
      <c r="I62" s="32"/>
      <c r="J62" s="32"/>
      <c r="K62" s="80"/>
    </row>
    <row r="63" spans="1:11" ht="19.5" customHeight="1">
      <c r="A63" s="42" t="s">
        <v>219</v>
      </c>
      <c r="B63" s="18">
        <v>1130</v>
      </c>
      <c r="C63" s="32"/>
      <c r="D63" s="32"/>
      <c r="E63" s="32"/>
      <c r="F63" s="57">
        <f t="shared" si="6"/>
        <v>0</v>
      </c>
      <c r="G63" s="32"/>
      <c r="H63" s="32"/>
      <c r="I63" s="32"/>
      <c r="J63" s="32"/>
      <c r="K63" s="80"/>
    </row>
    <row r="64" spans="1:11" ht="19.5" customHeight="1">
      <c r="A64" s="42" t="s">
        <v>220</v>
      </c>
      <c r="B64" s="18">
        <v>1140</v>
      </c>
      <c r="C64" s="32"/>
      <c r="D64" s="32"/>
      <c r="E64" s="32"/>
      <c r="F64" s="57">
        <f t="shared" si="6"/>
        <v>0</v>
      </c>
      <c r="G64" s="32"/>
      <c r="H64" s="32"/>
      <c r="I64" s="32"/>
      <c r="J64" s="32"/>
      <c r="K64" s="80"/>
    </row>
    <row r="65" spans="1:11" ht="19.5" customHeight="1">
      <c r="A65" s="42" t="s">
        <v>221</v>
      </c>
      <c r="B65" s="18">
        <v>1150</v>
      </c>
      <c r="C65" s="57" t="e">
        <f>SUM(C66:C67)</f>
        <v>#REF!</v>
      </c>
      <c r="D65" s="57">
        <f>SUM(D66:D67)</f>
        <v>0</v>
      </c>
      <c r="E65" s="57">
        <f>SUM(E66:E67)</f>
        <v>0</v>
      </c>
      <c r="F65" s="57">
        <f t="shared" si="6"/>
        <v>0</v>
      </c>
      <c r="G65" s="86">
        <f>SUM(G66:G67)</f>
        <v>0</v>
      </c>
      <c r="H65" s="86">
        <f>SUM(H66:H67)</f>
        <v>0</v>
      </c>
      <c r="I65" s="86">
        <f>SUM(I66:I67)</f>
        <v>0</v>
      </c>
      <c r="J65" s="86">
        <f>SUM(J66:J67)</f>
        <v>0</v>
      </c>
      <c r="K65" s="80"/>
    </row>
    <row r="66" spans="1:11" ht="19.5" customHeight="1">
      <c r="A66" s="42" t="s">
        <v>207</v>
      </c>
      <c r="B66" s="18">
        <v>1151</v>
      </c>
      <c r="C66" s="32" t="e">
        <f>'[34]I. Фін результат'!D66</f>
        <v>#REF!</v>
      </c>
      <c r="D66" s="32">
        <f>'[35]I. Фін результат'!$F$66</f>
        <v>0</v>
      </c>
      <c r="E66" s="32">
        <f>D66</f>
        <v>0</v>
      </c>
      <c r="F66" s="57">
        <f t="shared" si="6"/>
        <v>0</v>
      </c>
      <c r="G66" s="32"/>
      <c r="H66" s="32"/>
      <c r="I66" s="32"/>
      <c r="J66" s="32"/>
      <c r="K66" s="80"/>
    </row>
    <row r="67" spans="1:12" ht="27.75" customHeight="1">
      <c r="A67" s="77" t="s">
        <v>222</v>
      </c>
      <c r="B67" s="18">
        <v>1152</v>
      </c>
      <c r="C67" s="32"/>
      <c r="D67" s="32"/>
      <c r="E67" s="32"/>
      <c r="F67" s="57">
        <f t="shared" si="6"/>
        <v>0</v>
      </c>
      <c r="G67" s="32"/>
      <c r="H67" s="32"/>
      <c r="I67" s="32"/>
      <c r="J67" s="32"/>
      <c r="K67" s="80"/>
      <c r="L67" s="1" t="s">
        <v>223</v>
      </c>
    </row>
    <row r="68" spans="1:11" ht="19.5" customHeight="1">
      <c r="A68" s="42" t="s">
        <v>224</v>
      </c>
      <c r="B68" s="18">
        <v>1160</v>
      </c>
      <c r="C68" s="57">
        <f>SUM(C69:C70)</f>
        <v>0</v>
      </c>
      <c r="D68" s="57">
        <f>SUM(D69:D70)</f>
        <v>0</v>
      </c>
      <c r="E68" s="57">
        <f>SUM(E69:E70)</f>
        <v>0</v>
      </c>
      <c r="F68" s="57">
        <f t="shared" si="6"/>
        <v>0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80"/>
    </row>
    <row r="69" spans="1:11" ht="19.5" customHeight="1">
      <c r="A69" s="42" t="s">
        <v>207</v>
      </c>
      <c r="B69" s="18">
        <v>1161</v>
      </c>
      <c r="C69" s="32">
        <f>'[36]I. Фін результат'!D69</f>
        <v>0</v>
      </c>
      <c r="D69" s="32">
        <f>'[35]I. Фін результат'!$F$69</f>
        <v>0</v>
      </c>
      <c r="E69" s="32">
        <f>D69</f>
        <v>0</v>
      </c>
      <c r="F69" s="57">
        <f t="shared" si="6"/>
        <v>0</v>
      </c>
      <c r="G69" s="32" t="s">
        <v>80</v>
      </c>
      <c r="H69" s="32" t="s">
        <v>80</v>
      </c>
      <c r="I69" s="32" t="s">
        <v>80</v>
      </c>
      <c r="J69" s="32" t="s">
        <v>80</v>
      </c>
      <c r="K69" s="80"/>
    </row>
    <row r="70" spans="1:11" ht="19.5" customHeight="1">
      <c r="A70" s="79" t="s">
        <v>225</v>
      </c>
      <c r="B70" s="18">
        <v>1162</v>
      </c>
      <c r="C70" s="32">
        <f>'[36]I. Фін результат'!D70</f>
        <v>0</v>
      </c>
      <c r="D70" s="32"/>
      <c r="E70" s="32">
        <f>D70</f>
        <v>0</v>
      </c>
      <c r="F70" s="57">
        <f t="shared" si="6"/>
        <v>0</v>
      </c>
      <c r="G70" s="32">
        <v>0</v>
      </c>
      <c r="H70" s="32">
        <v>0</v>
      </c>
      <c r="I70" s="32">
        <v>0</v>
      </c>
      <c r="J70" s="32">
        <v>0</v>
      </c>
      <c r="K70" s="80"/>
    </row>
    <row r="71" spans="1:11" s="37" customFormat="1" ht="19.5" customHeight="1">
      <c r="A71" s="76" t="s">
        <v>67</v>
      </c>
      <c r="B71" s="43">
        <v>1170</v>
      </c>
      <c r="C71" s="36" t="e">
        <f aca="true" t="shared" si="7" ref="C71:J71">SUM(C60,C61,C62,C63,C64,C65,C68)</f>
        <v>#REF!</v>
      </c>
      <c r="D71" s="36">
        <f t="shared" si="7"/>
        <v>-190.8</v>
      </c>
      <c r="E71" s="36">
        <f t="shared" si="7"/>
        <v>-190.8</v>
      </c>
      <c r="F71" s="36">
        <f t="shared" si="7"/>
        <v>-587</v>
      </c>
      <c r="G71" s="36">
        <f t="shared" si="7"/>
        <v>-176</v>
      </c>
      <c r="H71" s="36">
        <f t="shared" si="7"/>
        <v>-140</v>
      </c>
      <c r="I71" s="36">
        <f t="shared" si="7"/>
        <v>-119</v>
      </c>
      <c r="J71" s="36">
        <f t="shared" si="7"/>
        <v>-152</v>
      </c>
      <c r="K71" s="78"/>
    </row>
    <row r="72" spans="1:11" s="37" customFormat="1" ht="19.5" customHeight="1">
      <c r="A72" s="42" t="s">
        <v>226</v>
      </c>
      <c r="B72" s="29">
        <v>1180</v>
      </c>
      <c r="C72" s="32"/>
      <c r="D72" s="32"/>
      <c r="E72" s="32">
        <f>-(E71*0.18)</f>
        <v>34.344</v>
      </c>
      <c r="F72" s="57">
        <f>SUM(G72:J72)</f>
        <v>105.66</v>
      </c>
      <c r="G72" s="32">
        <f>-G71*18/100</f>
        <v>31.68</v>
      </c>
      <c r="H72" s="32">
        <f>-H71*18/100</f>
        <v>25.2</v>
      </c>
      <c r="I72" s="32">
        <f>-I71*18/100</f>
        <v>21.42</v>
      </c>
      <c r="J72" s="32">
        <f>-J71*18/100</f>
        <v>27.36</v>
      </c>
      <c r="K72" s="78"/>
    </row>
    <row r="73" spans="1:11" s="37" customFormat="1" ht="19.5" customHeight="1">
      <c r="A73" s="42" t="s">
        <v>69</v>
      </c>
      <c r="B73" s="29">
        <v>1181</v>
      </c>
      <c r="C73" s="32">
        <f>'[36]I. Фін результат'!D73</f>
        <v>0</v>
      </c>
      <c r="D73" s="32">
        <f>'[35]I. Фін результат'!$F$73</f>
        <v>0</v>
      </c>
      <c r="E73" s="32">
        <f>D73</f>
        <v>0</v>
      </c>
      <c r="F73" s="57">
        <f>SUM(G73:J73)</f>
        <v>0</v>
      </c>
      <c r="G73" s="32"/>
      <c r="H73" s="32"/>
      <c r="I73" s="32"/>
      <c r="J73" s="32"/>
      <c r="K73" s="78"/>
    </row>
    <row r="74" spans="1:11" ht="19.5" customHeight="1">
      <c r="A74" s="42" t="s">
        <v>70</v>
      </c>
      <c r="B74" s="18">
        <v>1190</v>
      </c>
      <c r="C74" s="32">
        <f>'[36]I. Фін результат'!D74</f>
        <v>0</v>
      </c>
      <c r="D74" s="32">
        <f>'[35]I. Фін результат'!$F$74</f>
        <v>0</v>
      </c>
      <c r="E74" s="32">
        <f>D74</f>
        <v>0</v>
      </c>
      <c r="F74" s="57">
        <f>SUM(G74:J74)</f>
        <v>0</v>
      </c>
      <c r="G74" s="32"/>
      <c r="H74" s="32"/>
      <c r="I74" s="32"/>
      <c r="J74" s="32"/>
      <c r="K74" s="80"/>
    </row>
    <row r="75" spans="1:11" ht="19.5" customHeight="1">
      <c r="A75" s="42" t="s">
        <v>71</v>
      </c>
      <c r="B75" s="18">
        <v>1191</v>
      </c>
      <c r="C75" s="32">
        <f>'[36]I. Фін результат'!D75</f>
        <v>0</v>
      </c>
      <c r="D75" s="32">
        <f>'[35]I. Фін результат'!$F$75</f>
        <v>0</v>
      </c>
      <c r="E75" s="32">
        <f>D75</f>
        <v>0</v>
      </c>
      <c r="F75" s="57">
        <f>SUM(G75:J75)</f>
        <v>0</v>
      </c>
      <c r="G75" s="32" t="s">
        <v>80</v>
      </c>
      <c r="H75" s="32" t="s">
        <v>80</v>
      </c>
      <c r="I75" s="32" t="s">
        <v>80</v>
      </c>
      <c r="J75" s="32" t="s">
        <v>80</v>
      </c>
      <c r="K75" s="80"/>
    </row>
    <row r="76" spans="1:11" s="37" customFormat="1" ht="19.5" customHeight="1">
      <c r="A76" s="76" t="s">
        <v>227</v>
      </c>
      <c r="B76" s="43">
        <v>1200</v>
      </c>
      <c r="C76" s="36" t="e">
        <f aca="true" t="shared" si="8" ref="C76:J76">C71-C72-C73</f>
        <v>#REF!</v>
      </c>
      <c r="D76" s="36">
        <f t="shared" si="8"/>
        <v>-190.8</v>
      </c>
      <c r="E76" s="36">
        <f t="shared" si="8"/>
        <v>-225.144</v>
      </c>
      <c r="F76" s="36">
        <f t="shared" si="8"/>
        <v>-692.66</v>
      </c>
      <c r="G76" s="36">
        <f t="shared" si="8"/>
        <v>-207.68</v>
      </c>
      <c r="H76" s="36">
        <f t="shared" si="8"/>
        <v>-165.2</v>
      </c>
      <c r="I76" s="36">
        <f t="shared" si="8"/>
        <v>-140.42000000000002</v>
      </c>
      <c r="J76" s="36">
        <f t="shared" si="8"/>
        <v>-179.36</v>
      </c>
      <c r="K76" s="78"/>
    </row>
    <row r="77" spans="1:11" ht="19.5" customHeight="1">
      <c r="A77" s="42" t="s">
        <v>228</v>
      </c>
      <c r="B77" s="18">
        <v>1201</v>
      </c>
      <c r="C77" s="32">
        <f>'[36]I. Фін результат'!D77</f>
        <v>0</v>
      </c>
      <c r="D77" s="32">
        <f>E77</f>
        <v>1139.544</v>
      </c>
      <c r="E77" s="32">
        <f>E79+E80</f>
        <v>1139.544</v>
      </c>
      <c r="F77" s="57">
        <f>SUM(G77:J77)</f>
        <v>1436.6599999999999</v>
      </c>
      <c r="G77" s="32">
        <f>G79+G80</f>
        <v>341.68</v>
      </c>
      <c r="H77" s="32">
        <f>H79+H80</f>
        <v>345.2</v>
      </c>
      <c r="I77" s="32">
        <f>I79+I80</f>
        <v>400.42</v>
      </c>
      <c r="J77" s="32">
        <f>J79+J80</f>
        <v>349.36</v>
      </c>
      <c r="K77" s="80"/>
    </row>
    <row r="78" spans="1:11" ht="19.5" customHeight="1">
      <c r="A78" s="42" t="s">
        <v>229</v>
      </c>
      <c r="B78" s="18">
        <v>1202</v>
      </c>
      <c r="C78" s="32">
        <f>'[36]I. Фін результат'!D78</f>
        <v>0</v>
      </c>
      <c r="D78" s="32">
        <v>0</v>
      </c>
      <c r="E78" s="32">
        <f>D78</f>
        <v>0</v>
      </c>
      <c r="F78" s="57">
        <f>SUM(G78:J78)</f>
        <v>0</v>
      </c>
      <c r="G78" s="32" t="s">
        <v>80</v>
      </c>
      <c r="H78" s="32" t="s">
        <v>80</v>
      </c>
      <c r="I78" s="32" t="s">
        <v>80</v>
      </c>
      <c r="J78" s="32" t="s">
        <v>80</v>
      </c>
      <c r="K78" s="80"/>
    </row>
    <row r="79" spans="1:11" ht="19.5" customHeight="1">
      <c r="A79" s="76" t="s">
        <v>230</v>
      </c>
      <c r="B79" s="18">
        <v>1210</v>
      </c>
      <c r="C79" s="87" t="e">
        <f aca="true" t="shared" si="9" ref="C79:J79">SUM(C7,C49,C61,C63,C65,C73,C74)</f>
        <v>#REF!</v>
      </c>
      <c r="D79" s="87">
        <f t="shared" si="9"/>
        <v>457.2</v>
      </c>
      <c r="E79" s="87">
        <f t="shared" si="9"/>
        <v>457.2</v>
      </c>
      <c r="F79" s="87">
        <f t="shared" si="9"/>
        <v>372</v>
      </c>
      <c r="G79" s="87">
        <f t="shared" si="9"/>
        <v>67</v>
      </c>
      <c r="H79" s="87">
        <f t="shared" si="9"/>
        <v>90</v>
      </c>
      <c r="I79" s="87">
        <f t="shared" si="9"/>
        <v>130</v>
      </c>
      <c r="J79" s="87">
        <f t="shared" si="9"/>
        <v>85</v>
      </c>
      <c r="K79" s="80"/>
    </row>
    <row r="80" spans="1:11" ht="19.5" customHeight="1">
      <c r="A80" s="76" t="s">
        <v>231</v>
      </c>
      <c r="B80" s="18">
        <v>1220</v>
      </c>
      <c r="C80" s="87">
        <f aca="true" t="shared" si="10" ref="C80:J80">SUM(C8,C18,C41,C53,C62,C64,C68,C72,C75)</f>
        <v>471</v>
      </c>
      <c r="D80" s="87">
        <f t="shared" si="10"/>
        <v>648</v>
      </c>
      <c r="E80" s="87">
        <f t="shared" si="10"/>
        <v>682.344</v>
      </c>
      <c r="F80" s="87">
        <f t="shared" si="10"/>
        <v>1064.66</v>
      </c>
      <c r="G80" s="87">
        <f t="shared" si="10"/>
        <v>274.68</v>
      </c>
      <c r="H80" s="87">
        <f t="shared" si="10"/>
        <v>255.2</v>
      </c>
      <c r="I80" s="87">
        <f t="shared" si="10"/>
        <v>270.42</v>
      </c>
      <c r="J80" s="87">
        <f t="shared" si="10"/>
        <v>264.36</v>
      </c>
      <c r="K80" s="80"/>
    </row>
    <row r="81" spans="1:11" ht="19.5" customHeight="1">
      <c r="A81" s="42" t="s">
        <v>232</v>
      </c>
      <c r="B81" s="18">
        <v>1230</v>
      </c>
      <c r="C81" s="32"/>
      <c r="D81" s="32"/>
      <c r="E81" s="32"/>
      <c r="F81" s="32"/>
      <c r="G81" s="32"/>
      <c r="H81" s="32"/>
      <c r="I81" s="32"/>
      <c r="J81" s="32"/>
      <c r="K81" s="80"/>
    </row>
    <row r="82" spans="1:11" ht="19.5" customHeight="1">
      <c r="A82" s="227" t="s">
        <v>233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</row>
    <row r="83" spans="1:11" ht="19.5" customHeight="1">
      <c r="A83" s="42" t="s">
        <v>234</v>
      </c>
      <c r="B83" s="18">
        <v>1300</v>
      </c>
      <c r="C83" s="57">
        <f>C60</f>
        <v>-54</v>
      </c>
      <c r="D83" s="57">
        <f>D60</f>
        <v>-190.8</v>
      </c>
      <c r="E83" s="57">
        <f>E60</f>
        <v>-190.8</v>
      </c>
      <c r="F83" s="57">
        <f aca="true" t="shared" si="11" ref="F83:F88">SUM(G83:J83)</f>
        <v>-587</v>
      </c>
      <c r="G83" s="57">
        <f>G60</f>
        <v>-176</v>
      </c>
      <c r="H83" s="57">
        <f>H60</f>
        <v>-140</v>
      </c>
      <c r="I83" s="57">
        <f>I60</f>
        <v>-119</v>
      </c>
      <c r="J83" s="57">
        <f>J60</f>
        <v>-152</v>
      </c>
      <c r="K83" s="80"/>
    </row>
    <row r="84" spans="1:11" ht="23.25" customHeight="1">
      <c r="A84" s="42" t="s">
        <v>235</v>
      </c>
      <c r="B84" s="18">
        <v>1301</v>
      </c>
      <c r="C84" s="57">
        <f>C96</f>
        <v>0</v>
      </c>
      <c r="D84" s="57">
        <f>D83+D96</f>
        <v>-190.8</v>
      </c>
      <c r="E84" s="57">
        <f>E83+E96</f>
        <v>-190.8</v>
      </c>
      <c r="F84" s="57">
        <f t="shared" si="11"/>
        <v>0</v>
      </c>
      <c r="G84" s="57">
        <f>G96</f>
        <v>0</v>
      </c>
      <c r="H84" s="57">
        <f>H96</f>
        <v>0</v>
      </c>
      <c r="I84" s="57">
        <f>I96</f>
        <v>0</v>
      </c>
      <c r="J84" s="57">
        <f>J96</f>
        <v>0</v>
      </c>
      <c r="K84" s="80"/>
    </row>
    <row r="85" spans="1:11" ht="19.5" customHeight="1">
      <c r="A85" s="42" t="s">
        <v>236</v>
      </c>
      <c r="B85" s="18">
        <v>1302</v>
      </c>
      <c r="C85" s="57">
        <f>C50</f>
        <v>0</v>
      </c>
      <c r="D85" s="57">
        <f>D50</f>
        <v>0</v>
      </c>
      <c r="E85" s="57">
        <f>E50</f>
        <v>0</v>
      </c>
      <c r="F85" s="57">
        <f t="shared" si="11"/>
        <v>0</v>
      </c>
      <c r="G85" s="57">
        <f>G50</f>
        <v>0</v>
      </c>
      <c r="H85" s="57">
        <f>H50</f>
        <v>0</v>
      </c>
      <c r="I85" s="57">
        <f>I50</f>
        <v>0</v>
      </c>
      <c r="J85" s="57">
        <f>J50</f>
        <v>0</v>
      </c>
      <c r="K85" s="80"/>
    </row>
    <row r="86" spans="1:11" ht="19.5" customHeight="1">
      <c r="A86" s="42" t="s">
        <v>237</v>
      </c>
      <c r="B86" s="18">
        <v>1303</v>
      </c>
      <c r="C86" s="57">
        <f>C54</f>
        <v>0</v>
      </c>
      <c r="D86" s="57">
        <f>D54</f>
        <v>0</v>
      </c>
      <c r="E86" s="57">
        <f>E54</f>
        <v>0</v>
      </c>
      <c r="F86" s="57">
        <f t="shared" si="11"/>
        <v>0</v>
      </c>
      <c r="G86" s="57">
        <v>0</v>
      </c>
      <c r="H86" s="57">
        <v>0</v>
      </c>
      <c r="I86" s="57">
        <v>0</v>
      </c>
      <c r="J86" s="57">
        <v>0</v>
      </c>
      <c r="K86" s="80"/>
    </row>
    <row r="87" spans="1:11" ht="22.5" customHeight="1">
      <c r="A87" s="42" t="s">
        <v>238</v>
      </c>
      <c r="B87" s="18">
        <v>1304</v>
      </c>
      <c r="C87" s="57">
        <f>C51</f>
        <v>0</v>
      </c>
      <c r="D87" s="57">
        <f>D51</f>
        <v>0</v>
      </c>
      <c r="E87" s="57">
        <f>E51</f>
        <v>0</v>
      </c>
      <c r="F87" s="57">
        <f t="shared" si="11"/>
        <v>0</v>
      </c>
      <c r="G87" s="57">
        <f>G51</f>
        <v>0</v>
      </c>
      <c r="H87" s="57">
        <f>H51</f>
        <v>0</v>
      </c>
      <c r="I87" s="57">
        <f>I51</f>
        <v>0</v>
      </c>
      <c r="J87" s="57">
        <f>J51</f>
        <v>0</v>
      </c>
      <c r="K87" s="80"/>
    </row>
    <row r="88" spans="1:11" ht="19.5" customHeight="1">
      <c r="A88" s="42" t="s">
        <v>239</v>
      </c>
      <c r="B88" s="18">
        <v>1305</v>
      </c>
      <c r="C88" s="57">
        <f>C55</f>
        <v>0</v>
      </c>
      <c r="D88" s="57">
        <f>D55</f>
        <v>0</v>
      </c>
      <c r="E88" s="57">
        <f>E55</f>
        <v>0</v>
      </c>
      <c r="F88" s="57">
        <f t="shared" si="11"/>
        <v>0</v>
      </c>
      <c r="G88" s="57">
        <v>0</v>
      </c>
      <c r="H88" s="57">
        <v>0</v>
      </c>
      <c r="I88" s="57">
        <v>0</v>
      </c>
      <c r="J88" s="57">
        <v>0</v>
      </c>
      <c r="K88" s="80"/>
    </row>
    <row r="89" spans="1:11" s="37" customFormat="1" ht="19.5" customHeight="1">
      <c r="A89" s="76" t="s">
        <v>59</v>
      </c>
      <c r="B89" s="43">
        <v>1310</v>
      </c>
      <c r="C89" s="88">
        <f aca="true" t="shared" si="12" ref="C89:J89">C83+C84-C85-C86-C87-C88</f>
        <v>-54</v>
      </c>
      <c r="D89" s="88">
        <f t="shared" si="12"/>
        <v>-381.6</v>
      </c>
      <c r="E89" s="88">
        <f t="shared" si="12"/>
        <v>-381.6</v>
      </c>
      <c r="F89" s="88">
        <f t="shared" si="12"/>
        <v>-587</v>
      </c>
      <c r="G89" s="88">
        <f t="shared" si="12"/>
        <v>-176</v>
      </c>
      <c r="H89" s="88">
        <f t="shared" si="12"/>
        <v>-140</v>
      </c>
      <c r="I89" s="88">
        <f t="shared" si="12"/>
        <v>-119</v>
      </c>
      <c r="J89" s="88">
        <f t="shared" si="12"/>
        <v>-152</v>
      </c>
      <c r="K89" s="78"/>
    </row>
    <row r="90" spans="1:11" ht="19.5" customHeight="1">
      <c r="A90" s="227" t="s">
        <v>240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</row>
    <row r="91" spans="1:11" ht="19.5" customHeight="1">
      <c r="A91" s="42" t="s">
        <v>241</v>
      </c>
      <c r="B91" s="18">
        <v>1400</v>
      </c>
      <c r="C91" s="32"/>
      <c r="D91" s="32"/>
      <c r="E91" s="32"/>
      <c r="F91" s="57">
        <f aca="true" t="shared" si="13" ref="F91:F97">SUM(G91:J91)</f>
        <v>-149</v>
      </c>
      <c r="G91" s="40">
        <f>SUM(G92:G93)</f>
        <v>-38</v>
      </c>
      <c r="H91" s="40">
        <f>SUM(H92:H93)</f>
        <v>-32</v>
      </c>
      <c r="I91" s="40">
        <f>SUM(I92:I93)</f>
        <v>-42</v>
      </c>
      <c r="J91" s="40">
        <f>SUM(J92:J93)</f>
        <v>-37</v>
      </c>
      <c r="K91" s="80"/>
    </row>
    <row r="92" spans="1:11" ht="19.5" customHeight="1">
      <c r="A92" s="42" t="s">
        <v>242</v>
      </c>
      <c r="B92" s="89">
        <v>1401</v>
      </c>
      <c r="C92" s="32"/>
      <c r="D92" s="32"/>
      <c r="E92" s="32"/>
      <c r="F92" s="57">
        <f t="shared" si="13"/>
        <v>0</v>
      </c>
      <c r="G92" s="32">
        <f>-(G9+G19)</f>
        <v>0</v>
      </c>
      <c r="H92" s="32">
        <f>-(H9+H19)</f>
        <v>0</v>
      </c>
      <c r="I92" s="32">
        <f>-(I9+I19)</f>
        <v>0</v>
      </c>
      <c r="J92" s="32">
        <f>-(J9+J19)</f>
        <v>0</v>
      </c>
      <c r="K92" s="80"/>
    </row>
    <row r="93" spans="1:11" ht="19.5" customHeight="1">
      <c r="A93" s="42" t="s">
        <v>243</v>
      </c>
      <c r="B93" s="89">
        <v>1402</v>
      </c>
      <c r="C93" s="32"/>
      <c r="D93" s="32"/>
      <c r="E93" s="32"/>
      <c r="F93" s="57">
        <f t="shared" si="13"/>
        <v>-149</v>
      </c>
      <c r="G93" s="32">
        <f>-(G10+G11)</f>
        <v>-38</v>
      </c>
      <c r="H93" s="32">
        <f>-(H10+H11)</f>
        <v>-32</v>
      </c>
      <c r="I93" s="32">
        <f>-(I10+I11)</f>
        <v>-42</v>
      </c>
      <c r="J93" s="32">
        <f>-(J10+J11)</f>
        <v>-37</v>
      </c>
      <c r="K93" s="80"/>
    </row>
    <row r="94" spans="1:11" ht="19.5" customHeight="1">
      <c r="A94" s="42" t="s">
        <v>144</v>
      </c>
      <c r="B94" s="89">
        <v>1410</v>
      </c>
      <c r="C94" s="32"/>
      <c r="D94" s="32"/>
      <c r="E94" s="32"/>
      <c r="F94" s="57">
        <f t="shared" si="13"/>
        <v>-553</v>
      </c>
      <c r="G94" s="32">
        <f>-(G12+G26+G44)</f>
        <v>-138</v>
      </c>
      <c r="H94" s="32">
        <f>-(H12+H26+H44)</f>
        <v>-138</v>
      </c>
      <c r="I94" s="32">
        <f>-(I12+I26+I44)</f>
        <v>-138</v>
      </c>
      <c r="J94" s="32">
        <f>-(J12+J26+J44)</f>
        <v>-139</v>
      </c>
      <c r="K94" s="80"/>
    </row>
    <row r="95" spans="1:11" ht="19.5" customHeight="1">
      <c r="A95" s="42" t="s">
        <v>244</v>
      </c>
      <c r="B95" s="89">
        <v>1420</v>
      </c>
      <c r="C95" s="32"/>
      <c r="D95" s="32"/>
      <c r="E95" s="32"/>
      <c r="F95" s="57">
        <f t="shared" si="13"/>
        <v>-124</v>
      </c>
      <c r="G95" s="32">
        <f>-(G13+G27+G45)</f>
        <v>-31</v>
      </c>
      <c r="H95" s="32">
        <f>-(H13+H27+H45)</f>
        <v>-31</v>
      </c>
      <c r="I95" s="32">
        <f>-(I13+I27+I45)</f>
        <v>-31</v>
      </c>
      <c r="J95" s="32">
        <f>-(J13+J27+J45)</f>
        <v>-31</v>
      </c>
      <c r="K95" s="80"/>
    </row>
    <row r="96" spans="1:11" ht="19.5" customHeight="1">
      <c r="A96" s="42" t="s">
        <v>245</v>
      </c>
      <c r="B96" s="89">
        <v>1430</v>
      </c>
      <c r="C96" s="32"/>
      <c r="D96" s="32"/>
      <c r="E96" s="32"/>
      <c r="F96" s="57">
        <f t="shared" si="13"/>
        <v>0</v>
      </c>
      <c r="G96" s="32">
        <f>-(G15+G28+G46)</f>
        <v>0</v>
      </c>
      <c r="H96" s="32">
        <f>-(H15+H28+H46)</f>
        <v>0</v>
      </c>
      <c r="I96" s="32">
        <f>-(I15+I28+I46)</f>
        <v>0</v>
      </c>
      <c r="J96" s="32">
        <f>-(J15+J28+J46)</f>
        <v>0</v>
      </c>
      <c r="K96" s="80"/>
    </row>
    <row r="97" spans="1:11" ht="23.25" customHeight="1">
      <c r="A97" s="42" t="s">
        <v>57</v>
      </c>
      <c r="B97" s="89">
        <v>1440</v>
      </c>
      <c r="C97" s="32"/>
      <c r="D97" s="32"/>
      <c r="E97" s="32"/>
      <c r="F97" s="57">
        <f t="shared" si="13"/>
        <v>-83</v>
      </c>
      <c r="G97" s="32">
        <f>-(G14+G16+G24+G25+G30+G32+G33+G36+G37+G38+G40+G48)</f>
        <v>-21</v>
      </c>
      <c r="H97" s="32">
        <f>-(H14+H16+H24+H25+H30+H32+H33+H36+H37+H38+H40+H48)</f>
        <v>-19</v>
      </c>
      <c r="I97" s="32">
        <f>-(I14+I16+I24+I25+I30+I32+I33+I36+I37+I38+I40+I48)</f>
        <v>-23</v>
      </c>
      <c r="J97" s="32">
        <f>-(J14+J16+J24+J25+J30+J32+J33+J36+J37+J38+J40+J48)</f>
        <v>-20</v>
      </c>
      <c r="K97" s="80"/>
    </row>
    <row r="98" spans="1:11" s="37" customFormat="1" ht="19.5" customHeight="1">
      <c r="A98" s="76" t="s">
        <v>246</v>
      </c>
      <c r="B98" s="90">
        <v>1450</v>
      </c>
      <c r="C98" s="58">
        <f>SUM(C91,C94:C97)</f>
        <v>0</v>
      </c>
      <c r="D98" s="58">
        <f>SUM(D91,D94:D97)</f>
        <v>0</v>
      </c>
      <c r="E98" s="58">
        <f>SUM(E91,E94:E97)</f>
        <v>0</v>
      </c>
      <c r="F98" s="58">
        <f>SUM(G98:J98)-1</f>
        <v>-910</v>
      </c>
      <c r="G98" s="58">
        <f>SUM(G91,G94:G97)</f>
        <v>-228</v>
      </c>
      <c r="H98" s="58">
        <f>SUM(H91,H94:H97)</f>
        <v>-220</v>
      </c>
      <c r="I98" s="58">
        <f>SUM(I91,I94:I97)</f>
        <v>-234</v>
      </c>
      <c r="J98" s="58">
        <f>SUM(J91,J94:J97)</f>
        <v>-227</v>
      </c>
      <c r="K98" s="78"/>
    </row>
    <row r="99" spans="1:11" s="37" customFormat="1" ht="19.5" customHeight="1" hidden="1">
      <c r="A99" s="69"/>
      <c r="B99" s="91"/>
      <c r="C99" s="92"/>
      <c r="D99" s="92"/>
      <c r="E99" s="92"/>
      <c r="F99" s="92">
        <f>-F80</f>
        <v>-1064.66</v>
      </c>
      <c r="G99" s="92">
        <f>-G80</f>
        <v>-274.68</v>
      </c>
      <c r="H99" s="92">
        <f>-H80</f>
        <v>-255.2</v>
      </c>
      <c r="I99" s="92">
        <f>-I80</f>
        <v>-270.42</v>
      </c>
      <c r="J99" s="92">
        <f>-J80</f>
        <v>-264.36</v>
      </c>
      <c r="K99" s="93"/>
    </row>
    <row r="100" spans="1:10" ht="16.5" customHeight="1" hidden="1">
      <c r="A100" s="94"/>
      <c r="C100" s="68"/>
      <c r="D100" s="95"/>
      <c r="E100" s="96" t="s">
        <v>247</v>
      </c>
      <c r="F100" s="97">
        <f>F98-F99</f>
        <v>154.66000000000008</v>
      </c>
      <c r="G100" s="97">
        <f>G98-G99</f>
        <v>46.68000000000001</v>
      </c>
      <c r="H100" s="97">
        <f>H98-H99</f>
        <v>35.19999999999999</v>
      </c>
      <c r="I100" s="97">
        <f>I98-I99</f>
        <v>36.420000000000016</v>
      </c>
      <c r="J100" s="97">
        <f>J98-J99</f>
        <v>37.360000000000014</v>
      </c>
    </row>
    <row r="101" spans="1:10" ht="19.5" customHeight="1">
      <c r="A101" s="69" t="s">
        <v>248</v>
      </c>
      <c r="C101" s="98" t="s">
        <v>249</v>
      </c>
      <c r="D101" s="98"/>
      <c r="E101" s="98"/>
      <c r="F101" s="98"/>
      <c r="G101" s="70"/>
      <c r="H101" s="223" t="s">
        <v>153</v>
      </c>
      <c r="I101" s="223"/>
      <c r="J101" s="223"/>
    </row>
    <row r="102" spans="1:11" s="82" customFormat="1" ht="19.5" customHeight="1">
      <c r="A102" s="99" t="s">
        <v>250</v>
      </c>
      <c r="B102" s="1"/>
      <c r="C102" s="228" t="s">
        <v>251</v>
      </c>
      <c r="D102" s="228"/>
      <c r="E102" s="228"/>
      <c r="F102" s="228"/>
      <c r="G102" s="27"/>
      <c r="H102" s="224" t="s">
        <v>156</v>
      </c>
      <c r="I102" s="224"/>
      <c r="J102" s="224"/>
      <c r="K102" s="100"/>
    </row>
    <row r="103" spans="1:10" ht="19.5" customHeight="1">
      <c r="A103" s="94"/>
      <c r="C103" s="68"/>
      <c r="D103" s="95"/>
      <c r="E103" s="95"/>
      <c r="F103" s="95"/>
      <c r="G103" s="95"/>
      <c r="H103" s="95"/>
      <c r="I103" s="95"/>
      <c r="J103" s="95"/>
    </row>
    <row r="104" spans="1:10" ht="18.75">
      <c r="A104" s="94"/>
      <c r="C104" s="68"/>
      <c r="D104" s="95"/>
      <c r="E104" s="95"/>
      <c r="F104" s="95"/>
      <c r="G104" s="95"/>
      <c r="H104" s="95"/>
      <c r="I104" s="95"/>
      <c r="J104" s="95"/>
    </row>
    <row r="105" spans="1:10" ht="18.75">
      <c r="A105" s="94"/>
      <c r="C105" s="68"/>
      <c r="D105" s="95"/>
      <c r="E105" s="95"/>
      <c r="F105" s="95"/>
      <c r="G105" s="95"/>
      <c r="H105" s="95"/>
      <c r="I105" s="95"/>
      <c r="J105" s="95"/>
    </row>
    <row r="106" spans="1:10" ht="18.75">
      <c r="A106" s="94"/>
      <c r="C106" s="68"/>
      <c r="D106" s="95"/>
      <c r="E106" s="95"/>
      <c r="F106" s="95"/>
      <c r="G106" s="95"/>
      <c r="H106" s="95"/>
      <c r="I106" s="95"/>
      <c r="J106" s="95"/>
    </row>
    <row r="107" spans="1:10" ht="18.75">
      <c r="A107" s="94"/>
      <c r="C107" s="68"/>
      <c r="D107" s="95"/>
      <c r="E107" s="95"/>
      <c r="F107" s="95"/>
      <c r="G107" s="95"/>
      <c r="H107" s="95"/>
      <c r="I107" s="95"/>
      <c r="J107" s="95"/>
    </row>
    <row r="108" spans="1:10" ht="18.75">
      <c r="A108" s="94"/>
      <c r="C108" s="68"/>
      <c r="D108" s="95"/>
      <c r="E108" s="95"/>
      <c r="F108" s="95"/>
      <c r="G108" s="95"/>
      <c r="H108" s="95"/>
      <c r="I108" s="95"/>
      <c r="J108" s="95"/>
    </row>
    <row r="109" spans="1:10" ht="18.75">
      <c r="A109" s="94"/>
      <c r="C109" s="68"/>
      <c r="D109" s="95"/>
      <c r="E109" s="95"/>
      <c r="F109" s="95"/>
      <c r="G109" s="95"/>
      <c r="H109" s="95"/>
      <c r="I109" s="95"/>
      <c r="J109" s="95"/>
    </row>
    <row r="110" spans="1:10" ht="18.75">
      <c r="A110" s="94"/>
      <c r="C110" s="68"/>
      <c r="D110" s="95"/>
      <c r="E110" s="95"/>
      <c r="F110" s="95"/>
      <c r="G110" s="95"/>
      <c r="H110" s="95"/>
      <c r="I110" s="95"/>
      <c r="J110" s="95"/>
    </row>
    <row r="111" spans="1:10" ht="18.75">
      <c r="A111" s="94"/>
      <c r="C111" s="68"/>
      <c r="D111" s="95"/>
      <c r="E111" s="95"/>
      <c r="F111" s="95"/>
      <c r="G111" s="95"/>
      <c r="H111" s="95"/>
      <c r="I111" s="95"/>
      <c r="J111" s="95"/>
    </row>
    <row r="112" spans="1:10" ht="18.75">
      <c r="A112" s="94"/>
      <c r="C112" s="68"/>
      <c r="D112" s="95"/>
      <c r="E112" s="95"/>
      <c r="F112" s="95"/>
      <c r="G112" s="95"/>
      <c r="H112" s="95"/>
      <c r="I112" s="95"/>
      <c r="J112" s="95"/>
    </row>
    <row r="113" spans="1:10" ht="18.75">
      <c r="A113" s="94"/>
      <c r="C113" s="68"/>
      <c r="D113" s="95"/>
      <c r="E113" s="95"/>
      <c r="F113" s="95"/>
      <c r="G113" s="95"/>
      <c r="H113" s="95"/>
      <c r="I113" s="95"/>
      <c r="J113" s="95"/>
    </row>
    <row r="114" spans="1:10" ht="18.75">
      <c r="A114" s="94"/>
      <c r="C114" s="68"/>
      <c r="D114" s="95"/>
      <c r="E114" s="95"/>
      <c r="F114" s="95"/>
      <c r="G114" s="95"/>
      <c r="H114" s="95"/>
      <c r="I114" s="95"/>
      <c r="J114" s="95"/>
    </row>
    <row r="115" spans="1:10" ht="18.75">
      <c r="A115" s="94"/>
      <c r="C115" s="68"/>
      <c r="D115" s="95"/>
      <c r="E115" s="95"/>
      <c r="F115" s="95"/>
      <c r="G115" s="95"/>
      <c r="H115" s="95"/>
      <c r="I115" s="95"/>
      <c r="J115" s="95"/>
    </row>
    <row r="116" spans="1:10" ht="18.75">
      <c r="A116" s="94"/>
      <c r="C116" s="68"/>
      <c r="D116" s="95"/>
      <c r="E116" s="95"/>
      <c r="F116" s="95"/>
      <c r="G116" s="95"/>
      <c r="H116" s="95"/>
      <c r="I116" s="95"/>
      <c r="J116" s="95"/>
    </row>
    <row r="117" spans="1:10" ht="18.75">
      <c r="A117" s="94"/>
      <c r="C117" s="68"/>
      <c r="D117" s="95"/>
      <c r="E117" s="95"/>
      <c r="F117" s="95"/>
      <c r="G117" s="95"/>
      <c r="H117" s="95"/>
      <c r="I117" s="95"/>
      <c r="J117" s="95"/>
    </row>
    <row r="118" spans="1:10" ht="18.75">
      <c r="A118" s="94"/>
      <c r="C118" s="68"/>
      <c r="D118" s="95"/>
      <c r="E118" s="95"/>
      <c r="F118" s="95"/>
      <c r="G118" s="95"/>
      <c r="H118" s="95"/>
      <c r="I118" s="95"/>
      <c r="J118" s="95"/>
    </row>
    <row r="119" spans="1:10" ht="18.75">
      <c r="A119" s="94"/>
      <c r="C119" s="68"/>
      <c r="D119" s="95"/>
      <c r="E119" s="95"/>
      <c r="F119" s="95"/>
      <c r="G119" s="95"/>
      <c r="H119" s="95"/>
      <c r="I119" s="95"/>
      <c r="J119" s="95"/>
    </row>
    <row r="120" spans="1:10" ht="18.75">
      <c r="A120" s="94"/>
      <c r="C120" s="68"/>
      <c r="D120" s="95"/>
      <c r="E120" s="95"/>
      <c r="F120" s="95"/>
      <c r="G120" s="95"/>
      <c r="H120" s="95"/>
      <c r="I120" s="95"/>
      <c r="J120" s="95"/>
    </row>
    <row r="121" spans="1:10" ht="18.75">
      <c r="A121" s="94"/>
      <c r="C121" s="68"/>
      <c r="D121" s="95"/>
      <c r="E121" s="95"/>
      <c r="F121" s="95"/>
      <c r="G121" s="95"/>
      <c r="H121" s="95"/>
      <c r="I121" s="95"/>
      <c r="J121" s="95"/>
    </row>
    <row r="122" spans="1:10" ht="18.75">
      <c r="A122" s="94"/>
      <c r="C122" s="68"/>
      <c r="D122" s="95"/>
      <c r="E122" s="95"/>
      <c r="F122" s="95"/>
      <c r="G122" s="95"/>
      <c r="H122" s="95"/>
      <c r="I122" s="95"/>
      <c r="J122" s="95"/>
    </row>
    <row r="123" spans="1:10" ht="18.75">
      <c r="A123" s="94"/>
      <c r="C123" s="68"/>
      <c r="D123" s="95"/>
      <c r="E123" s="95"/>
      <c r="F123" s="95"/>
      <c r="G123" s="95"/>
      <c r="H123" s="95"/>
      <c r="I123" s="95"/>
      <c r="J123" s="95"/>
    </row>
    <row r="124" spans="1:10" ht="18.75">
      <c r="A124" s="94"/>
      <c r="C124" s="68"/>
      <c r="D124" s="95"/>
      <c r="E124" s="95"/>
      <c r="F124" s="95"/>
      <c r="G124" s="95"/>
      <c r="H124" s="95"/>
      <c r="I124" s="95"/>
      <c r="J124" s="95"/>
    </row>
    <row r="125" spans="1:10" ht="18.75">
      <c r="A125" s="94"/>
      <c r="C125" s="68"/>
      <c r="D125" s="95"/>
      <c r="E125" s="95"/>
      <c r="F125" s="95"/>
      <c r="G125" s="95"/>
      <c r="H125" s="95"/>
      <c r="I125" s="95"/>
      <c r="J125" s="95"/>
    </row>
    <row r="126" spans="1:10" ht="18.75">
      <c r="A126" s="94"/>
      <c r="C126" s="68"/>
      <c r="D126" s="95"/>
      <c r="E126" s="95"/>
      <c r="F126" s="95"/>
      <c r="G126" s="95"/>
      <c r="H126" s="95"/>
      <c r="I126" s="95"/>
      <c r="J126" s="95"/>
    </row>
    <row r="127" spans="1:10" ht="18.75">
      <c r="A127" s="94"/>
      <c r="C127" s="68"/>
      <c r="D127" s="95"/>
      <c r="E127" s="95"/>
      <c r="F127" s="95"/>
      <c r="G127" s="95"/>
      <c r="H127" s="95"/>
      <c r="I127" s="95"/>
      <c r="J127" s="95"/>
    </row>
    <row r="128" spans="1:10" ht="18.75">
      <c r="A128" s="94"/>
      <c r="C128" s="68"/>
      <c r="D128" s="95"/>
      <c r="E128" s="95"/>
      <c r="F128" s="95"/>
      <c r="G128" s="95"/>
      <c r="H128" s="95"/>
      <c r="I128" s="95"/>
      <c r="J128" s="95"/>
    </row>
    <row r="129" spans="1:10" ht="18.75">
      <c r="A129" s="94"/>
      <c r="C129" s="68"/>
      <c r="D129" s="95"/>
      <c r="E129" s="95"/>
      <c r="F129" s="95"/>
      <c r="G129" s="95"/>
      <c r="H129" s="95"/>
      <c r="I129" s="95"/>
      <c r="J129" s="95"/>
    </row>
    <row r="130" spans="1:10" ht="18.75">
      <c r="A130" s="94"/>
      <c r="C130" s="68"/>
      <c r="D130" s="95"/>
      <c r="E130" s="95"/>
      <c r="F130" s="95"/>
      <c r="G130" s="95"/>
      <c r="H130" s="95"/>
      <c r="I130" s="95"/>
      <c r="J130" s="95"/>
    </row>
    <row r="131" spans="1:10" ht="18.75">
      <c r="A131" s="94"/>
      <c r="C131" s="68"/>
      <c r="D131" s="95"/>
      <c r="E131" s="95"/>
      <c r="F131" s="95"/>
      <c r="G131" s="95"/>
      <c r="H131" s="95"/>
      <c r="I131" s="95"/>
      <c r="J131" s="95"/>
    </row>
    <row r="132" spans="1:10" ht="18.75">
      <c r="A132" s="94"/>
      <c r="C132" s="68"/>
      <c r="D132" s="95"/>
      <c r="E132" s="95"/>
      <c r="F132" s="95"/>
      <c r="G132" s="95"/>
      <c r="H132" s="95"/>
      <c r="I132" s="95"/>
      <c r="J132" s="95"/>
    </row>
    <row r="133" spans="1:10" ht="18.75">
      <c r="A133" s="94"/>
      <c r="C133" s="68"/>
      <c r="D133" s="95"/>
      <c r="E133" s="95"/>
      <c r="F133" s="95"/>
      <c r="G133" s="95"/>
      <c r="H133" s="95"/>
      <c r="I133" s="95"/>
      <c r="J133" s="95"/>
    </row>
    <row r="134" spans="1:10" ht="18.75">
      <c r="A134" s="94"/>
      <c r="C134" s="68"/>
      <c r="D134" s="95"/>
      <c r="E134" s="95"/>
      <c r="F134" s="95"/>
      <c r="G134" s="95"/>
      <c r="H134" s="95"/>
      <c r="I134" s="95"/>
      <c r="J134" s="95"/>
    </row>
    <row r="135" spans="1:10" ht="18.75">
      <c r="A135" s="94"/>
      <c r="C135" s="68"/>
      <c r="D135" s="95"/>
      <c r="E135" s="95"/>
      <c r="F135" s="95"/>
      <c r="G135" s="95"/>
      <c r="H135" s="95"/>
      <c r="I135" s="95"/>
      <c r="J135" s="95"/>
    </row>
    <row r="136" spans="1:10" ht="18.75">
      <c r="A136" s="94"/>
      <c r="C136" s="68"/>
      <c r="D136" s="95"/>
      <c r="E136" s="95"/>
      <c r="F136" s="95"/>
      <c r="G136" s="95"/>
      <c r="H136" s="95"/>
      <c r="I136" s="95"/>
      <c r="J136" s="95"/>
    </row>
    <row r="137" spans="1:10" ht="18.75">
      <c r="A137" s="94"/>
      <c r="C137" s="68"/>
      <c r="D137" s="95"/>
      <c r="E137" s="95"/>
      <c r="F137" s="95"/>
      <c r="G137" s="95"/>
      <c r="H137" s="95"/>
      <c r="I137" s="95"/>
      <c r="J137" s="95"/>
    </row>
    <row r="138" spans="1:10" ht="18.75">
      <c r="A138" s="94"/>
      <c r="C138" s="68"/>
      <c r="D138" s="95"/>
      <c r="E138" s="95"/>
      <c r="F138" s="95"/>
      <c r="G138" s="95"/>
      <c r="H138" s="95"/>
      <c r="I138" s="95"/>
      <c r="J138" s="95"/>
    </row>
    <row r="139" spans="1:10" ht="18.75">
      <c r="A139" s="94"/>
      <c r="C139" s="68"/>
      <c r="D139" s="95"/>
      <c r="E139" s="95"/>
      <c r="F139" s="95"/>
      <c r="G139" s="95"/>
      <c r="H139" s="95"/>
      <c r="I139" s="95"/>
      <c r="J139" s="95"/>
    </row>
    <row r="140" spans="1:10" ht="18.75">
      <c r="A140" s="94"/>
      <c r="C140" s="68"/>
      <c r="D140" s="95"/>
      <c r="E140" s="95"/>
      <c r="F140" s="95"/>
      <c r="G140" s="95"/>
      <c r="H140" s="95"/>
      <c r="I140" s="95"/>
      <c r="J140" s="95"/>
    </row>
    <row r="141" spans="1:10" ht="18.75">
      <c r="A141" s="94"/>
      <c r="C141" s="68"/>
      <c r="D141" s="95"/>
      <c r="E141" s="95"/>
      <c r="F141" s="95"/>
      <c r="G141" s="95"/>
      <c r="H141" s="95"/>
      <c r="I141" s="95"/>
      <c r="J141" s="95"/>
    </row>
    <row r="142" spans="1:10" ht="18.75">
      <c r="A142" s="94"/>
      <c r="C142" s="68"/>
      <c r="D142" s="95"/>
      <c r="E142" s="95"/>
      <c r="F142" s="95"/>
      <c r="G142" s="95"/>
      <c r="H142" s="95"/>
      <c r="I142" s="95"/>
      <c r="J142" s="95"/>
    </row>
    <row r="143" spans="1:10" ht="18.75">
      <c r="A143" s="94"/>
      <c r="C143" s="68"/>
      <c r="D143" s="95"/>
      <c r="E143" s="95"/>
      <c r="F143" s="95"/>
      <c r="G143" s="95"/>
      <c r="H143" s="95"/>
      <c r="I143" s="95"/>
      <c r="J143" s="95"/>
    </row>
    <row r="144" spans="1:10" ht="18.75">
      <c r="A144" s="94"/>
      <c r="C144" s="68"/>
      <c r="D144" s="95"/>
      <c r="E144" s="95"/>
      <c r="F144" s="95"/>
      <c r="G144" s="95"/>
      <c r="H144" s="95"/>
      <c r="I144" s="95"/>
      <c r="J144" s="95"/>
    </row>
    <row r="145" spans="1:10" ht="18.75">
      <c r="A145" s="94"/>
      <c r="C145" s="68"/>
      <c r="D145" s="95"/>
      <c r="E145" s="95"/>
      <c r="F145" s="95"/>
      <c r="G145" s="95"/>
      <c r="H145" s="95"/>
      <c r="I145" s="95"/>
      <c r="J145" s="95"/>
    </row>
    <row r="146" spans="1:10" ht="18.75">
      <c r="A146" s="94"/>
      <c r="C146" s="68"/>
      <c r="D146" s="95"/>
      <c r="E146" s="95"/>
      <c r="F146" s="95"/>
      <c r="G146" s="95"/>
      <c r="H146" s="95"/>
      <c r="I146" s="95"/>
      <c r="J146" s="95"/>
    </row>
    <row r="147" spans="1:10" ht="18.75">
      <c r="A147" s="94"/>
      <c r="C147" s="68"/>
      <c r="D147" s="95"/>
      <c r="E147" s="95"/>
      <c r="F147" s="95"/>
      <c r="G147" s="95"/>
      <c r="H147" s="95"/>
      <c r="I147" s="95"/>
      <c r="J147" s="95"/>
    </row>
    <row r="148" spans="1:10" ht="18.75">
      <c r="A148" s="94"/>
      <c r="C148" s="68"/>
      <c r="D148" s="95"/>
      <c r="E148" s="95"/>
      <c r="F148" s="95"/>
      <c r="G148" s="95"/>
      <c r="H148" s="95"/>
      <c r="I148" s="95"/>
      <c r="J148" s="95"/>
    </row>
    <row r="149" spans="1:10" ht="18.75">
      <c r="A149" s="94"/>
      <c r="C149" s="68"/>
      <c r="D149" s="95"/>
      <c r="E149" s="95"/>
      <c r="F149" s="95"/>
      <c r="G149" s="95"/>
      <c r="H149" s="95"/>
      <c r="I149" s="95"/>
      <c r="J149" s="95"/>
    </row>
    <row r="150" spans="1:10" ht="18.75">
      <c r="A150" s="94"/>
      <c r="C150" s="68"/>
      <c r="D150" s="95"/>
      <c r="E150" s="95"/>
      <c r="F150" s="95"/>
      <c r="G150" s="95"/>
      <c r="H150" s="95"/>
      <c r="I150" s="95"/>
      <c r="J150" s="95"/>
    </row>
    <row r="151" spans="1:10" ht="18.75">
      <c r="A151" s="94"/>
      <c r="C151" s="68"/>
      <c r="D151" s="95"/>
      <c r="E151" s="95"/>
      <c r="F151" s="95"/>
      <c r="G151" s="95"/>
      <c r="H151" s="95"/>
      <c r="I151" s="95"/>
      <c r="J151" s="95"/>
    </row>
    <row r="152" spans="1:10" ht="18.75">
      <c r="A152" s="94"/>
      <c r="C152" s="68"/>
      <c r="D152" s="95"/>
      <c r="E152" s="95"/>
      <c r="F152" s="95"/>
      <c r="G152" s="95"/>
      <c r="H152" s="95"/>
      <c r="I152" s="95"/>
      <c r="J152" s="95"/>
    </row>
    <row r="153" spans="1:10" ht="18.75">
      <c r="A153" s="94"/>
      <c r="C153" s="68"/>
      <c r="D153" s="95"/>
      <c r="E153" s="95"/>
      <c r="F153" s="95"/>
      <c r="G153" s="95"/>
      <c r="H153" s="95"/>
      <c r="I153" s="95"/>
      <c r="J153" s="95"/>
    </row>
    <row r="154" spans="1:10" ht="18.75">
      <c r="A154" s="94"/>
      <c r="C154" s="68"/>
      <c r="D154" s="95"/>
      <c r="E154" s="95"/>
      <c r="F154" s="95"/>
      <c r="G154" s="95"/>
      <c r="H154" s="95"/>
      <c r="I154" s="95"/>
      <c r="J154" s="95"/>
    </row>
    <row r="155" spans="1:10" ht="18.75">
      <c r="A155" s="94"/>
      <c r="C155" s="68"/>
      <c r="D155" s="95"/>
      <c r="E155" s="95"/>
      <c r="F155" s="95"/>
      <c r="G155" s="95"/>
      <c r="H155" s="95"/>
      <c r="I155" s="95"/>
      <c r="J155" s="95"/>
    </row>
    <row r="156" spans="1:10" ht="18.75">
      <c r="A156" s="94"/>
      <c r="C156" s="68"/>
      <c r="D156" s="95"/>
      <c r="E156" s="95"/>
      <c r="F156" s="95"/>
      <c r="G156" s="95"/>
      <c r="H156" s="95"/>
      <c r="I156" s="95"/>
      <c r="J156" s="95"/>
    </row>
    <row r="157" spans="1:10" ht="18.75">
      <c r="A157" s="94"/>
      <c r="C157" s="68"/>
      <c r="D157" s="95"/>
      <c r="E157" s="95"/>
      <c r="F157" s="95"/>
      <c r="G157" s="95"/>
      <c r="H157" s="95"/>
      <c r="I157" s="95"/>
      <c r="J157" s="95"/>
    </row>
    <row r="158" spans="1:10" ht="18.75">
      <c r="A158" s="94"/>
      <c r="C158" s="68"/>
      <c r="D158" s="95"/>
      <c r="E158" s="95"/>
      <c r="F158" s="95"/>
      <c r="G158" s="95"/>
      <c r="H158" s="95"/>
      <c r="I158" s="95"/>
      <c r="J158" s="95"/>
    </row>
    <row r="159" spans="1:10" ht="18.75">
      <c r="A159" s="94"/>
      <c r="C159" s="68"/>
      <c r="D159" s="95"/>
      <c r="E159" s="95"/>
      <c r="F159" s="95"/>
      <c r="G159" s="95"/>
      <c r="H159" s="95"/>
      <c r="I159" s="95"/>
      <c r="J159" s="95"/>
    </row>
    <row r="160" spans="1:10" ht="18.75">
      <c r="A160" s="94"/>
      <c r="C160" s="68"/>
      <c r="D160" s="95"/>
      <c r="E160" s="95"/>
      <c r="F160" s="95"/>
      <c r="G160" s="95"/>
      <c r="H160" s="95"/>
      <c r="I160" s="95"/>
      <c r="J160" s="95"/>
    </row>
    <row r="161" ht="18.75">
      <c r="A161" s="71"/>
    </row>
    <row r="162" ht="18.75">
      <c r="A162" s="71"/>
    </row>
    <row r="163" ht="18.75">
      <c r="A163" s="71"/>
    </row>
    <row r="164" ht="18.75">
      <c r="A164" s="71"/>
    </row>
    <row r="165" ht="18.75">
      <c r="A165" s="71"/>
    </row>
    <row r="166" ht="18.75">
      <c r="A166" s="71"/>
    </row>
    <row r="167" ht="18.75">
      <c r="A167" s="71"/>
    </row>
    <row r="168" ht="18.75">
      <c r="A168" s="71"/>
    </row>
    <row r="169" ht="18.75">
      <c r="A169" s="71"/>
    </row>
    <row r="170" ht="18.75">
      <c r="A170" s="71"/>
    </row>
    <row r="171" ht="18.75">
      <c r="A171" s="71"/>
    </row>
    <row r="172" ht="18.75">
      <c r="A172" s="71"/>
    </row>
    <row r="173" ht="18.75">
      <c r="A173" s="71"/>
    </row>
    <row r="174" ht="18.75">
      <c r="A174" s="71"/>
    </row>
    <row r="175" ht="18.75">
      <c r="A175" s="71"/>
    </row>
    <row r="176" ht="18.75">
      <c r="A176" s="71"/>
    </row>
    <row r="177" ht="18.75">
      <c r="A177" s="71"/>
    </row>
    <row r="178" ht="18.75">
      <c r="A178" s="71"/>
    </row>
    <row r="179" ht="18.75">
      <c r="A179" s="71"/>
    </row>
    <row r="180" ht="18.75">
      <c r="A180" s="71"/>
    </row>
    <row r="181" ht="18.75">
      <c r="A181" s="71"/>
    </row>
    <row r="182" ht="18.75">
      <c r="A182" s="71"/>
    </row>
    <row r="183" ht="18.75">
      <c r="A183" s="71"/>
    </row>
    <row r="184" ht="18.75">
      <c r="A184" s="71"/>
    </row>
    <row r="185" ht="18.75">
      <c r="A185" s="71"/>
    </row>
    <row r="186" ht="18.75">
      <c r="A186" s="71"/>
    </row>
    <row r="187" ht="18.75">
      <c r="A187" s="71"/>
    </row>
    <row r="188" ht="18.75">
      <c r="A188" s="71"/>
    </row>
    <row r="189" ht="18.75">
      <c r="A189" s="71"/>
    </row>
    <row r="190" ht="18.75">
      <c r="A190" s="71"/>
    </row>
    <row r="191" ht="18.75">
      <c r="A191" s="71"/>
    </row>
    <row r="192" ht="18.75">
      <c r="A192" s="71"/>
    </row>
    <row r="193" ht="18.75">
      <c r="A193" s="71"/>
    </row>
    <row r="194" ht="18.75">
      <c r="A194" s="71"/>
    </row>
    <row r="195" ht="18.75">
      <c r="A195" s="71"/>
    </row>
    <row r="196" ht="18.75">
      <c r="A196" s="71"/>
    </row>
    <row r="197" ht="18.75">
      <c r="A197" s="71"/>
    </row>
    <row r="198" ht="18.75">
      <c r="A198" s="71"/>
    </row>
    <row r="199" ht="18.75">
      <c r="A199" s="71"/>
    </row>
    <row r="200" ht="18.75">
      <c r="A200" s="71"/>
    </row>
    <row r="201" ht="18.75">
      <c r="A201" s="71"/>
    </row>
    <row r="202" ht="18.75">
      <c r="A202" s="71"/>
    </row>
    <row r="203" ht="18.75">
      <c r="A203" s="71"/>
    </row>
    <row r="204" ht="18.75">
      <c r="A204" s="71"/>
    </row>
    <row r="205" ht="18.75">
      <c r="A205" s="71"/>
    </row>
    <row r="206" ht="18.75">
      <c r="A206" s="71"/>
    </row>
    <row r="207" ht="18.75">
      <c r="A207" s="71"/>
    </row>
    <row r="208" ht="18.75">
      <c r="A208" s="71"/>
    </row>
    <row r="209" ht="18.75">
      <c r="A209" s="71"/>
    </row>
    <row r="210" ht="18.75">
      <c r="A210" s="71"/>
    </row>
    <row r="211" ht="18.75">
      <c r="A211" s="71"/>
    </row>
    <row r="212" ht="18.75">
      <c r="A212" s="71"/>
    </row>
    <row r="213" ht="18.75">
      <c r="A213" s="71"/>
    </row>
    <row r="214" ht="18.75">
      <c r="A214" s="71"/>
    </row>
    <row r="215" ht="18.75">
      <c r="A215" s="71"/>
    </row>
    <row r="216" ht="18.75">
      <c r="A216" s="71"/>
    </row>
    <row r="217" ht="18.75">
      <c r="A217" s="71"/>
    </row>
    <row r="218" ht="18.75">
      <c r="A218" s="71"/>
    </row>
    <row r="219" ht="18.75">
      <c r="A219" s="71"/>
    </row>
    <row r="220" ht="18.75">
      <c r="A220" s="71"/>
    </row>
    <row r="221" ht="18.75">
      <c r="A221" s="71"/>
    </row>
    <row r="222" ht="18.75">
      <c r="A222" s="71"/>
    </row>
    <row r="223" ht="18.75">
      <c r="A223" s="71"/>
    </row>
    <row r="224" ht="18.75">
      <c r="A224" s="71"/>
    </row>
    <row r="225" ht="18.75">
      <c r="A225" s="71"/>
    </row>
    <row r="226" ht="18.75">
      <c r="A226" s="71"/>
    </row>
    <row r="227" ht="18.75">
      <c r="A227" s="71"/>
    </row>
    <row r="228" ht="18.75">
      <c r="A228" s="71"/>
    </row>
    <row r="229" ht="18.75">
      <c r="A229" s="71"/>
    </row>
    <row r="230" ht="18.75">
      <c r="A230" s="71"/>
    </row>
    <row r="231" ht="18.75">
      <c r="A231" s="71"/>
    </row>
    <row r="232" ht="18.75">
      <c r="A232" s="71"/>
    </row>
    <row r="233" ht="18.75">
      <c r="A233" s="71"/>
    </row>
    <row r="234" ht="18.75">
      <c r="A234" s="71"/>
    </row>
    <row r="235" ht="18.75">
      <c r="A235" s="71"/>
    </row>
    <row r="236" ht="18.75">
      <c r="A236" s="71"/>
    </row>
    <row r="237" ht="18.75">
      <c r="A237" s="71"/>
    </row>
    <row r="238" ht="18.75">
      <c r="A238" s="71"/>
    </row>
    <row r="239" ht="18.75">
      <c r="A239" s="71"/>
    </row>
    <row r="240" ht="18.75">
      <c r="A240" s="71"/>
    </row>
    <row r="241" ht="18.75">
      <c r="A241" s="71"/>
    </row>
    <row r="242" ht="18.75">
      <c r="A242" s="71"/>
    </row>
    <row r="243" ht="18.75">
      <c r="A243" s="71"/>
    </row>
    <row r="244" ht="18.75">
      <c r="A244" s="71"/>
    </row>
    <row r="245" ht="18.75">
      <c r="A245" s="71"/>
    </row>
    <row r="246" ht="18.75">
      <c r="A246" s="71"/>
    </row>
    <row r="247" ht="18.75">
      <c r="A247" s="71"/>
    </row>
    <row r="248" ht="18.75">
      <c r="A248" s="71"/>
    </row>
    <row r="249" ht="18.75">
      <c r="A249" s="71"/>
    </row>
    <row r="250" ht="18.75">
      <c r="A250" s="71"/>
    </row>
    <row r="251" ht="18.75">
      <c r="A251" s="71"/>
    </row>
    <row r="252" ht="18.75">
      <c r="A252" s="71"/>
    </row>
    <row r="253" ht="18.75">
      <c r="A253" s="71"/>
    </row>
    <row r="254" ht="18.75">
      <c r="A254" s="71"/>
    </row>
    <row r="255" ht="18.75">
      <c r="A255" s="71"/>
    </row>
    <row r="256" ht="18.75">
      <c r="A256" s="71"/>
    </row>
    <row r="257" ht="18.75">
      <c r="A257" s="71"/>
    </row>
    <row r="258" ht="18.75">
      <c r="A258" s="71"/>
    </row>
    <row r="259" ht="18.75">
      <c r="A259" s="71"/>
    </row>
    <row r="260" ht="18.75">
      <c r="A260" s="71"/>
    </row>
    <row r="261" ht="18.75">
      <c r="A261" s="71"/>
    </row>
    <row r="262" ht="18.75">
      <c r="A262" s="71"/>
    </row>
    <row r="263" ht="18.75">
      <c r="A263" s="71"/>
    </row>
    <row r="264" ht="18.75">
      <c r="A264" s="71"/>
    </row>
    <row r="265" ht="18.75">
      <c r="A265" s="71"/>
    </row>
    <row r="266" ht="18.75">
      <c r="A266" s="71"/>
    </row>
    <row r="267" ht="18.75">
      <c r="A267" s="71"/>
    </row>
    <row r="268" ht="18.75">
      <c r="A268" s="71"/>
    </row>
    <row r="269" ht="18.75">
      <c r="A269" s="71"/>
    </row>
    <row r="270" ht="18.75">
      <c r="A270" s="71"/>
    </row>
    <row r="271" ht="18.75">
      <c r="A271" s="71"/>
    </row>
    <row r="272" ht="18.75">
      <c r="A272" s="71"/>
    </row>
    <row r="273" ht="18.75">
      <c r="A273" s="71"/>
    </row>
    <row r="274" ht="18.75">
      <c r="A274" s="71"/>
    </row>
    <row r="275" ht="18.75">
      <c r="A275" s="71"/>
    </row>
    <row r="276" ht="18.75">
      <c r="A276" s="71"/>
    </row>
    <row r="277" ht="18.75">
      <c r="A277" s="71"/>
    </row>
    <row r="278" ht="18.75">
      <c r="A278" s="71"/>
    </row>
    <row r="279" ht="18.75">
      <c r="A279" s="71"/>
    </row>
    <row r="280" ht="18.75">
      <c r="A280" s="71"/>
    </row>
    <row r="281" ht="18.75">
      <c r="A281" s="71"/>
    </row>
    <row r="282" ht="18.75">
      <c r="A282" s="71"/>
    </row>
    <row r="283" ht="18.75">
      <c r="A283" s="71"/>
    </row>
    <row r="284" ht="18.75">
      <c r="A284" s="71"/>
    </row>
    <row r="285" ht="18.75">
      <c r="A285" s="71"/>
    </row>
    <row r="286" ht="18.75">
      <c r="A286" s="71"/>
    </row>
    <row r="287" ht="18.75">
      <c r="A287" s="71"/>
    </row>
    <row r="288" ht="18.75">
      <c r="A288" s="71"/>
    </row>
    <row r="289" ht="18.75">
      <c r="A289" s="71"/>
    </row>
    <row r="290" ht="18.75">
      <c r="A290" s="71"/>
    </row>
    <row r="291" ht="18.75">
      <c r="A291" s="71"/>
    </row>
    <row r="292" ht="18.75">
      <c r="A292" s="71"/>
    </row>
    <row r="293" ht="18.75">
      <c r="A293" s="71"/>
    </row>
    <row r="294" ht="18.75">
      <c r="A294" s="71"/>
    </row>
    <row r="295" ht="18.75">
      <c r="A295" s="71"/>
    </row>
    <row r="296" ht="18.75">
      <c r="A296" s="71"/>
    </row>
    <row r="297" ht="18.75">
      <c r="A297" s="71"/>
    </row>
    <row r="298" ht="18.75">
      <c r="A298" s="71"/>
    </row>
    <row r="299" ht="18.75">
      <c r="A299" s="71"/>
    </row>
    <row r="300" ht="18.75">
      <c r="A300" s="71"/>
    </row>
    <row r="301" ht="18.75">
      <c r="A301" s="71"/>
    </row>
    <row r="302" ht="18.75">
      <c r="A302" s="71"/>
    </row>
    <row r="303" ht="18.75">
      <c r="A303" s="71"/>
    </row>
    <row r="304" ht="18.75">
      <c r="A304" s="71"/>
    </row>
    <row r="305" ht="18.75">
      <c r="A305" s="71"/>
    </row>
    <row r="306" ht="18.75">
      <c r="A306" s="71"/>
    </row>
    <row r="307" ht="18.75">
      <c r="A307" s="71"/>
    </row>
    <row r="308" ht="18.75">
      <c r="A308" s="71"/>
    </row>
    <row r="309" ht="18.75">
      <c r="A309" s="71"/>
    </row>
    <row r="310" ht="18.75">
      <c r="A310" s="71"/>
    </row>
    <row r="311" ht="18.75">
      <c r="A311" s="71"/>
    </row>
    <row r="312" ht="18.75">
      <c r="A312" s="71"/>
    </row>
    <row r="313" ht="18.75">
      <c r="A313" s="71"/>
    </row>
    <row r="314" ht="18.75">
      <c r="A314" s="71"/>
    </row>
    <row r="315" ht="18.75">
      <c r="A315" s="71"/>
    </row>
    <row r="316" ht="18.75">
      <c r="A316" s="71"/>
    </row>
    <row r="317" ht="18.75">
      <c r="A317" s="71"/>
    </row>
    <row r="318" ht="18.75">
      <c r="A318" s="71"/>
    </row>
    <row r="319" ht="18.75">
      <c r="A319" s="71"/>
    </row>
    <row r="320" ht="18.75">
      <c r="A320" s="71"/>
    </row>
    <row r="321" ht="18.75">
      <c r="A321" s="71"/>
    </row>
    <row r="322" ht="18.75">
      <c r="A322" s="71"/>
    </row>
    <row r="323" ht="18.75">
      <c r="A323" s="71"/>
    </row>
    <row r="324" ht="18.75">
      <c r="A324" s="71"/>
    </row>
    <row r="325" ht="18.75">
      <c r="A325" s="71"/>
    </row>
    <row r="326" ht="18.75">
      <c r="A326" s="71"/>
    </row>
    <row r="327" ht="18.75">
      <c r="A327" s="71"/>
    </row>
  </sheetData>
  <sheetProtection selectLockedCells="1" selectUnlockedCells="1"/>
  <mergeCells count="15">
    <mergeCell ref="A6:K6"/>
    <mergeCell ref="A82:K82"/>
    <mergeCell ref="A90:K90"/>
    <mergeCell ref="H101:J101"/>
    <mergeCell ref="C102:F102"/>
    <mergeCell ref="H102:J102"/>
    <mergeCell ref="A1:K1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9840277777777777" right="0.5902777777777778" top="0.7875" bottom="0.7875" header="0.5118055555555555" footer="0.5118055555555555"/>
  <pageSetup horizontalDpi="600" verticalDpi="600" orientation="landscape" paperSize="9" scale="40" r:id="rId1"/>
  <headerFooter alignWithMargins="0">
    <oddHeader>&amp;C&amp;"Times New Roman,Звичайний"&amp;14 5&amp;R&amp;"Times New Roman,Звичайний"&amp;14Продовження додатка 1
Таблиця 1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98"/>
  <sheetViews>
    <sheetView zoomScale="65" zoomScaleNormal="65" zoomScaleSheetLayoutView="50" zoomScalePageLayoutView="0" workbookViewId="0" topLeftCell="A7">
      <selection activeCell="C3" sqref="C3"/>
    </sheetView>
  </sheetViews>
  <sheetFormatPr defaultColWidth="77.875" defaultRowHeight="12.75"/>
  <cols>
    <col min="1" max="1" width="84.875" style="101" customWidth="1"/>
    <col min="2" max="2" width="15.25390625" style="102" customWidth="1"/>
    <col min="3" max="5" width="15.875" style="102" customWidth="1"/>
    <col min="6" max="10" width="15.875" style="101" customWidth="1"/>
    <col min="11" max="11" width="10.00390625" style="101" customWidth="1"/>
    <col min="12" max="12" width="9.625" style="101" customWidth="1"/>
    <col min="13" max="255" width="9.125" style="101" customWidth="1"/>
    <col min="256" max="16384" width="77.875" style="101" customWidth="1"/>
  </cols>
  <sheetData>
    <row r="1" spans="1:10" ht="18.75">
      <c r="A1" s="229" t="s">
        <v>75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8.75">
      <c r="A2" s="102"/>
      <c r="F2" s="102"/>
      <c r="G2" s="102"/>
      <c r="H2" s="102"/>
      <c r="I2" s="102"/>
      <c r="J2" s="102"/>
    </row>
    <row r="3" spans="1:10" ht="38.25" customHeight="1">
      <c r="A3" s="215" t="s">
        <v>39</v>
      </c>
      <c r="B3" s="230" t="s">
        <v>40</v>
      </c>
      <c r="C3" s="216" t="s">
        <v>41</v>
      </c>
      <c r="D3" s="216" t="s">
        <v>42</v>
      </c>
      <c r="E3" s="217" t="s">
        <v>43</v>
      </c>
      <c r="F3" s="216" t="s">
        <v>44</v>
      </c>
      <c r="G3" s="216" t="s">
        <v>158</v>
      </c>
      <c r="H3" s="216"/>
      <c r="I3" s="216"/>
      <c r="J3" s="216"/>
    </row>
    <row r="4" spans="1:10" ht="50.25" customHeight="1">
      <c r="A4" s="215"/>
      <c r="B4" s="230"/>
      <c r="C4" s="216"/>
      <c r="D4" s="216"/>
      <c r="E4" s="217"/>
      <c r="F4" s="216"/>
      <c r="G4" s="30" t="s">
        <v>160</v>
      </c>
      <c r="H4" s="30" t="s">
        <v>161</v>
      </c>
      <c r="I4" s="30" t="s">
        <v>162</v>
      </c>
      <c r="J4" s="30" t="s">
        <v>163</v>
      </c>
    </row>
    <row r="5" spans="1:10" ht="18" customHeight="1">
      <c r="A5" s="46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</row>
    <row r="6" spans="1:10" ht="24.75" customHeight="1">
      <c r="A6" s="231" t="s">
        <v>252</v>
      </c>
      <c r="B6" s="231"/>
      <c r="C6" s="231"/>
      <c r="D6" s="231"/>
      <c r="E6" s="231"/>
      <c r="F6" s="231"/>
      <c r="G6" s="231"/>
      <c r="H6" s="231"/>
      <c r="I6" s="231"/>
      <c r="J6" s="231"/>
    </row>
    <row r="7" spans="1:10" ht="42.75" customHeight="1">
      <c r="A7" s="45" t="s">
        <v>253</v>
      </c>
      <c r="B7" s="18">
        <v>2000</v>
      </c>
      <c r="C7" s="105"/>
      <c r="D7" s="105"/>
      <c r="E7" s="105"/>
      <c r="F7" s="106">
        <f>E18</f>
        <v>0</v>
      </c>
      <c r="G7" s="32">
        <f>E18</f>
        <v>0</v>
      </c>
      <c r="H7" s="32">
        <f>G18</f>
        <v>341.68</v>
      </c>
      <c r="I7" s="32">
        <f>H18</f>
        <v>176.48000000000002</v>
      </c>
      <c r="J7" s="32">
        <f>I18</f>
        <v>36.06</v>
      </c>
    </row>
    <row r="8" spans="1:10" ht="37.5">
      <c r="A8" s="45" t="s">
        <v>254</v>
      </c>
      <c r="B8" s="18">
        <v>2010</v>
      </c>
      <c r="C8" s="107">
        <f>SUM(C9:C10)</f>
        <v>0</v>
      </c>
      <c r="D8" s="107">
        <f>SUM(D9:D17)</f>
        <v>0</v>
      </c>
      <c r="E8" s="107">
        <f>SUM(E9:E17)</f>
        <v>0</v>
      </c>
      <c r="F8" s="57">
        <f aca="true" t="shared" si="0" ref="F8:F17">SUM(G8:J8)</f>
        <v>0</v>
      </c>
      <c r="G8" s="57">
        <f>SUM(G9:G10)</f>
        <v>0</v>
      </c>
      <c r="H8" s="57">
        <f>SUM(H9:H10)</f>
        <v>0</v>
      </c>
      <c r="I8" s="57">
        <f>SUM(I9:I10)</f>
        <v>0</v>
      </c>
      <c r="J8" s="57">
        <f>SUM(J9:J10)</f>
        <v>0</v>
      </c>
    </row>
    <row r="9" spans="1:10" ht="37.5">
      <c r="A9" s="42" t="s">
        <v>255</v>
      </c>
      <c r="B9" s="18">
        <v>2011</v>
      </c>
      <c r="C9" s="105">
        <f>'[34]ІІ. Розр. з бюджетом'!D9</f>
        <v>0</v>
      </c>
      <c r="D9" s="105">
        <f>'[35]ІІ. Розр. з бюджетом'!$F$9</f>
        <v>0</v>
      </c>
      <c r="E9" s="105">
        <f>D9</f>
        <v>0</v>
      </c>
      <c r="F9" s="57">
        <f t="shared" si="0"/>
        <v>0</v>
      </c>
      <c r="G9" s="32">
        <v>0</v>
      </c>
      <c r="H9" s="32">
        <v>0</v>
      </c>
      <c r="I9" s="32">
        <v>0</v>
      </c>
      <c r="J9" s="32">
        <v>0</v>
      </c>
    </row>
    <row r="10" spans="1:10" ht="42.75" customHeight="1">
      <c r="A10" s="42" t="s">
        <v>256</v>
      </c>
      <c r="B10" s="18">
        <v>2012</v>
      </c>
      <c r="C10" s="105">
        <f>'[34]ІІ. Розр. з бюджетом'!D10</f>
        <v>0</v>
      </c>
      <c r="D10" s="105">
        <f>'[35]ІІ. Розр. з бюджетом'!$F$10</f>
        <v>0</v>
      </c>
      <c r="E10" s="105">
        <f>D10</f>
        <v>0</v>
      </c>
      <c r="F10" s="57">
        <f t="shared" si="0"/>
        <v>0</v>
      </c>
      <c r="G10" s="32">
        <v>0</v>
      </c>
      <c r="H10" s="32">
        <v>0</v>
      </c>
      <c r="I10" s="32">
        <v>0</v>
      </c>
      <c r="J10" s="32">
        <v>0</v>
      </c>
    </row>
    <row r="11" spans="1:10" ht="19.5" customHeight="1">
      <c r="A11" s="42" t="s">
        <v>257</v>
      </c>
      <c r="B11" s="18" t="s">
        <v>258</v>
      </c>
      <c r="C11" s="105">
        <f>'[34]ІІ. Розр. з бюджетом'!D11</f>
        <v>0</v>
      </c>
      <c r="D11" s="105">
        <f>'[35]ІІ. Розр. з бюджетом'!$F$11</f>
        <v>0</v>
      </c>
      <c r="E11" s="105">
        <f>D11</f>
        <v>0</v>
      </c>
      <c r="F11" s="57">
        <f t="shared" si="0"/>
        <v>0</v>
      </c>
      <c r="G11" s="32">
        <v>0</v>
      </c>
      <c r="H11" s="32">
        <v>0</v>
      </c>
      <c r="I11" s="32">
        <v>0</v>
      </c>
      <c r="J11" s="32">
        <v>0</v>
      </c>
    </row>
    <row r="12" spans="1:10" ht="19.5" customHeight="1">
      <c r="A12" s="42" t="s">
        <v>259</v>
      </c>
      <c r="B12" s="18">
        <v>2020</v>
      </c>
      <c r="C12" s="105">
        <f>'[34]ІІ. Розр. з бюджетом'!D12</f>
        <v>0</v>
      </c>
      <c r="D12" s="105">
        <f>'[35]ІІ. Розр. з бюджетом'!$F$12</f>
        <v>0</v>
      </c>
      <c r="E12" s="105">
        <f>D12</f>
        <v>0</v>
      </c>
      <c r="F12" s="57">
        <f t="shared" si="0"/>
        <v>0</v>
      </c>
      <c r="G12" s="32">
        <v>0</v>
      </c>
      <c r="H12" s="32">
        <v>0</v>
      </c>
      <c r="I12" s="32">
        <v>0</v>
      </c>
      <c r="J12" s="32">
        <v>0</v>
      </c>
    </row>
    <row r="13" spans="1:10" s="108" customFormat="1" ht="19.5" customHeight="1">
      <c r="A13" s="45" t="s">
        <v>260</v>
      </c>
      <c r="B13" s="18">
        <v>2030</v>
      </c>
      <c r="C13" s="105">
        <f>'[34]ІІ. Розр. з бюджетом'!D13</f>
        <v>0</v>
      </c>
      <c r="D13" s="105"/>
      <c r="E13" s="105">
        <v>0</v>
      </c>
      <c r="F13" s="57">
        <f t="shared" si="0"/>
        <v>0</v>
      </c>
      <c r="G13" s="32">
        <v>0</v>
      </c>
      <c r="H13" s="32">
        <v>0</v>
      </c>
      <c r="I13" s="32">
        <v>0</v>
      </c>
      <c r="J13" s="32">
        <v>0</v>
      </c>
    </row>
    <row r="14" spans="1:10" ht="19.5" customHeight="1">
      <c r="A14" s="45" t="s">
        <v>261</v>
      </c>
      <c r="B14" s="18">
        <v>2031</v>
      </c>
      <c r="C14" s="105">
        <f>'[34]ІІ. Розр. з бюджетом'!D14</f>
        <v>0</v>
      </c>
      <c r="D14" s="105">
        <f>'[35]ІІ. Розр. з бюджетом'!$F$14</f>
        <v>0</v>
      </c>
      <c r="E14" s="105">
        <f>D14</f>
        <v>0</v>
      </c>
      <c r="F14" s="57">
        <f t="shared" si="0"/>
        <v>0</v>
      </c>
      <c r="G14" s="32">
        <v>0</v>
      </c>
      <c r="H14" s="32">
        <v>0</v>
      </c>
      <c r="I14" s="32">
        <v>0</v>
      </c>
      <c r="J14" s="32">
        <v>0</v>
      </c>
    </row>
    <row r="15" spans="1:10" ht="19.5" customHeight="1">
      <c r="A15" s="45" t="s">
        <v>262</v>
      </c>
      <c r="B15" s="18">
        <v>2040</v>
      </c>
      <c r="C15" s="105">
        <f>'[34]ІІ. Розр. з бюджетом'!D15</f>
        <v>0</v>
      </c>
      <c r="D15" s="105">
        <f>'[35]ІІ. Розр. з бюджетом'!$F$15</f>
        <v>0</v>
      </c>
      <c r="E15" s="105">
        <f>D15</f>
        <v>0</v>
      </c>
      <c r="F15" s="57">
        <f t="shared" si="0"/>
        <v>0</v>
      </c>
      <c r="G15" s="32">
        <v>0</v>
      </c>
      <c r="H15" s="32">
        <v>0</v>
      </c>
      <c r="I15" s="32">
        <v>0</v>
      </c>
      <c r="J15" s="32">
        <v>0</v>
      </c>
    </row>
    <row r="16" spans="1:10" ht="19.5" customHeight="1">
      <c r="A16" s="45" t="s">
        <v>263</v>
      </c>
      <c r="B16" s="18">
        <v>2050</v>
      </c>
      <c r="C16" s="105">
        <f>'[34]ІІ. Розр. з бюджетом'!D16</f>
        <v>0</v>
      </c>
      <c r="D16" s="105">
        <f>'[35]ІІ. Розр. з бюджетом'!$F$16</f>
        <v>0</v>
      </c>
      <c r="E16" s="105">
        <f>D16</f>
        <v>0</v>
      </c>
      <c r="F16" s="57">
        <f t="shared" si="0"/>
        <v>0</v>
      </c>
      <c r="G16" s="32">
        <v>0</v>
      </c>
      <c r="H16" s="32">
        <v>0</v>
      </c>
      <c r="I16" s="32">
        <v>0</v>
      </c>
      <c r="J16" s="32">
        <v>0</v>
      </c>
    </row>
    <row r="17" spans="1:10" ht="19.5" customHeight="1">
      <c r="A17" s="45" t="s">
        <v>264</v>
      </c>
      <c r="B17" s="18">
        <v>2060</v>
      </c>
      <c r="C17" s="105">
        <f>'[34]ІІ. Розр. з бюджетом'!D17</f>
        <v>0</v>
      </c>
      <c r="D17" s="105"/>
      <c r="E17" s="105">
        <v>0</v>
      </c>
      <c r="F17" s="57">
        <f t="shared" si="0"/>
        <v>0</v>
      </c>
      <c r="G17" s="32">
        <v>0</v>
      </c>
      <c r="H17" s="32">
        <v>0</v>
      </c>
      <c r="I17" s="32">
        <v>0</v>
      </c>
      <c r="J17" s="32">
        <v>0</v>
      </c>
    </row>
    <row r="18" spans="1:10" ht="42.75" customHeight="1">
      <c r="A18" s="45" t="s">
        <v>265</v>
      </c>
      <c r="B18" s="18">
        <v>2070</v>
      </c>
      <c r="C18" s="61" t="e">
        <f>SUM(C7,C8,C12,C13,C15,C16,C17)+'I. Фін результат'!C76</f>
        <v>#REF!</v>
      </c>
      <c r="D18" s="61">
        <f>D7+D8</f>
        <v>0</v>
      </c>
      <c r="E18" s="61">
        <f>E7+E8</f>
        <v>0</v>
      </c>
      <c r="F18" s="61">
        <f>SUM(F7,F8,F12,F13,F15,F16,F17)+'I. Фін результат'!F76</f>
        <v>-692.66</v>
      </c>
      <c r="G18" s="61">
        <f>G7+'I. Фін результат'!G77</f>
        <v>341.68</v>
      </c>
      <c r="H18" s="61">
        <f>H7+'I. Фін результат'!H76</f>
        <v>176.48000000000002</v>
      </c>
      <c r="I18" s="61">
        <f>SUM(I7,I8,I12,I13,I15,I16,I17)+'I. Фін результат'!I76</f>
        <v>36.06</v>
      </c>
      <c r="J18" s="61">
        <f>SUM(J7,J8,J12,J13,J15,J16,J17)+'I. Фін результат'!J76</f>
        <v>-143.3</v>
      </c>
    </row>
    <row r="19" spans="1:10" ht="19.5" customHeight="1">
      <c r="A19" s="231" t="s">
        <v>266</v>
      </c>
      <c r="B19" s="231"/>
      <c r="C19" s="231"/>
      <c r="D19" s="231"/>
      <c r="E19" s="231"/>
      <c r="F19" s="231"/>
      <c r="G19" s="231"/>
      <c r="H19" s="231"/>
      <c r="I19" s="231"/>
      <c r="J19" s="231"/>
    </row>
    <row r="20" spans="1:10" ht="37.5">
      <c r="A20" s="44" t="s">
        <v>76</v>
      </c>
      <c r="B20" s="43">
        <v>2110</v>
      </c>
      <c r="C20" s="36">
        <f>SUM(C21:C29)</f>
        <v>0</v>
      </c>
      <c r="D20" s="36">
        <f>SUM(D21:D29)</f>
        <v>0</v>
      </c>
      <c r="E20" s="36">
        <f>SUM(E21:E29)</f>
        <v>0</v>
      </c>
      <c r="F20" s="58">
        <f aca="true" t="shared" si="1" ref="F20:F29">SUM(G20:J20)</f>
        <v>217.239</v>
      </c>
      <c r="G20" s="36">
        <f>SUM(G21:G29)</f>
        <v>41.372</v>
      </c>
      <c r="H20" s="36">
        <f>SUM(H21:H29)</f>
        <v>51.779999999999994</v>
      </c>
      <c r="I20" s="36">
        <f>SUM(I21:I29)</f>
        <v>73.843</v>
      </c>
      <c r="J20" s="36">
        <f>SUM(J21:J29)</f>
        <v>50.244</v>
      </c>
    </row>
    <row r="21" spans="1:10" ht="18.75">
      <c r="A21" s="42" t="s">
        <v>77</v>
      </c>
      <c r="B21" s="18">
        <v>2111</v>
      </c>
      <c r="C21" s="105"/>
      <c r="D21" s="105"/>
      <c r="E21" s="32"/>
      <c r="F21" s="57">
        <f t="shared" si="1"/>
        <v>-105.66</v>
      </c>
      <c r="G21" s="32">
        <f>-'I. Фін результат'!G72</f>
        <v>-31.68</v>
      </c>
      <c r="H21" s="32">
        <f>-'I. Фін результат'!H72</f>
        <v>-25.2</v>
      </c>
      <c r="I21" s="32">
        <f>-'I. Фін результат'!I72</f>
        <v>-21.42</v>
      </c>
      <c r="J21" s="32">
        <f>-'I. Фін результат'!J72</f>
        <v>-27.36</v>
      </c>
    </row>
    <row r="22" spans="1:10" ht="37.5">
      <c r="A22" s="42" t="s">
        <v>78</v>
      </c>
      <c r="B22" s="18">
        <v>2112</v>
      </c>
      <c r="C22" s="105"/>
      <c r="D22" s="105"/>
      <c r="E22" s="32"/>
      <c r="F22" s="57">
        <f t="shared" si="1"/>
        <v>107.4</v>
      </c>
      <c r="G22" s="32">
        <f>'I. Фін результат'!G7*20%+'I. Фін результат'!G9*20%+'I. Фін результат'!G10*20%+'I. Фін результат'!G11*20%+'I. Фін результат'!G19*20%+'I. Фін результат'!G25*20%+'I. Фін результат'!G32*20%+'I. Фін результат'!G33*20%+'I. Фін результат'!G36*20%+'I. Фін результат'!G38*20%+'I. Фін результат'!G40*20%+'I. Фін результат'!G48*20%</f>
        <v>21.8</v>
      </c>
      <c r="H22" s="32">
        <f>'I. Фін результат'!H7*20%+'I. Фін результат'!H9*20%+'I. Фін результат'!H10*20%+'I. Фін результат'!H11*20%+'I. Фін результат'!H19*20%+'I. Фін результат'!H25*20%+'I. Фін результат'!H32*20%+'I. Фін результат'!H33*20%+'I. Фін результат'!H36*20%+'I. Фін результат'!H38*20%+'I. Фін результат'!H40*20%+'I. Фін результат'!H48*20%</f>
        <v>25.2</v>
      </c>
      <c r="I22" s="32">
        <f>'I. Фін результат'!I7*20%+'I. Фін результат'!I9*20%+'I. Фін результат'!I10*20%+'I. Фін результат'!I11*20%+'I. Фін результат'!I19*20%+'I. Фін результат'!I25*20%+'I. Фін результат'!I32*20%+'I. Фін результат'!I33*20%+'I. Фін результат'!I36*20%+'I. Фін результат'!I38*20%+'I. Фін результат'!I40*20%+'I. Фін результат'!I48*20%</f>
        <v>35.2</v>
      </c>
      <c r="J22" s="32">
        <f>'I. Фін результат'!J7*20%+'I. Фін результат'!J9*20%+'I. Фін результат'!J10*20%+'I. Фін результат'!J11*20%+'I. Фін результат'!J19*20%+'I. Фін результат'!J25*20%+'I. Фін результат'!J32*20%+'I. Фін результат'!J33*20%+'I. Фін результат'!J36*20%+'I. Фін результат'!J38*20%+'I. Фін результат'!J40*20%+'I. Фін результат'!J48*20%</f>
        <v>25.2</v>
      </c>
    </row>
    <row r="23" spans="1:10" s="108" customFormat="1" ht="37.5">
      <c r="A23" s="45" t="s">
        <v>79</v>
      </c>
      <c r="B23" s="46">
        <v>2113</v>
      </c>
      <c r="C23" s="105"/>
      <c r="D23" s="105"/>
      <c r="E23" s="32"/>
      <c r="F23" s="57">
        <f t="shared" si="1"/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 ht="18.75">
      <c r="A24" s="45" t="s">
        <v>81</v>
      </c>
      <c r="B24" s="46">
        <v>2114</v>
      </c>
      <c r="C24" s="105"/>
      <c r="D24" s="105"/>
      <c r="E24" s="32"/>
      <c r="F24" s="57">
        <f t="shared" si="1"/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37.5">
      <c r="A25" s="45" t="s">
        <v>82</v>
      </c>
      <c r="B25" s="46">
        <v>2115</v>
      </c>
      <c r="C25" s="105"/>
      <c r="D25" s="105"/>
      <c r="E25" s="32"/>
      <c r="F25" s="57">
        <f t="shared" si="1"/>
        <v>215.499</v>
      </c>
      <c r="G25" s="32">
        <f>'I. Фін результат'!G77*15%</f>
        <v>51.252</v>
      </c>
      <c r="H25" s="32">
        <f>'I. Фін результат'!H77*15%</f>
        <v>51.779999999999994</v>
      </c>
      <c r="I25" s="32">
        <f>'I. Фін результат'!I77*15%</f>
        <v>60.063</v>
      </c>
      <c r="J25" s="32">
        <f>'I. Фін результат'!J77*15%</f>
        <v>52.404</v>
      </c>
    </row>
    <row r="26" spans="1:10" ht="18.75">
      <c r="A26" s="45" t="s">
        <v>83</v>
      </c>
      <c r="B26" s="46">
        <v>2116</v>
      </c>
      <c r="C26" s="105"/>
      <c r="D26" s="105"/>
      <c r="E26" s="32"/>
      <c r="F26" s="57">
        <f t="shared" si="1"/>
        <v>0</v>
      </c>
      <c r="G26" s="32"/>
      <c r="H26" s="32"/>
      <c r="I26" s="32"/>
      <c r="J26" s="32"/>
    </row>
    <row r="27" spans="1:10" ht="18.75">
      <c r="A27" s="45" t="s">
        <v>84</v>
      </c>
      <c r="B27" s="46">
        <v>2117</v>
      </c>
      <c r="C27" s="105"/>
      <c r="D27" s="105"/>
      <c r="E27" s="32"/>
      <c r="F27" s="57">
        <f t="shared" si="1"/>
        <v>0</v>
      </c>
      <c r="G27" s="32"/>
      <c r="H27" s="32"/>
      <c r="I27" s="32"/>
      <c r="J27" s="32"/>
    </row>
    <row r="28" spans="1:10" ht="18.75">
      <c r="A28" s="45" t="s">
        <v>267</v>
      </c>
      <c r="B28" s="46">
        <v>2118</v>
      </c>
      <c r="C28" s="109"/>
      <c r="D28" s="105"/>
      <c r="E28" s="32"/>
      <c r="F28" s="57">
        <f t="shared" si="1"/>
        <v>0</v>
      </c>
      <c r="G28" s="32"/>
      <c r="H28" s="32"/>
      <c r="I28" s="32"/>
      <c r="J28" s="32"/>
    </row>
    <row r="29" spans="1:11" s="103" customFormat="1" ht="18.75">
      <c r="A29" s="45" t="s">
        <v>268</v>
      </c>
      <c r="B29" s="46">
        <v>2119</v>
      </c>
      <c r="C29" s="105"/>
      <c r="D29" s="105"/>
      <c r="E29" s="32"/>
      <c r="F29" s="57">
        <f t="shared" si="1"/>
        <v>0</v>
      </c>
      <c r="G29" s="32"/>
      <c r="H29" s="32"/>
      <c r="I29" s="32"/>
      <c r="J29" s="32"/>
      <c r="K29" s="101"/>
    </row>
    <row r="30" spans="1:11" s="103" customFormat="1" ht="37.5">
      <c r="A30" s="44" t="s">
        <v>269</v>
      </c>
      <c r="B30" s="110">
        <v>2120</v>
      </c>
      <c r="C30" s="36">
        <f aca="true" t="shared" si="2" ref="C30:J30">SUM(C31:C34)</f>
        <v>0</v>
      </c>
      <c r="D30" s="36">
        <f t="shared" si="2"/>
        <v>0</v>
      </c>
      <c r="E30" s="36">
        <f t="shared" si="2"/>
        <v>0</v>
      </c>
      <c r="F30" s="36">
        <f t="shared" si="2"/>
        <v>0</v>
      </c>
      <c r="G30" s="36">
        <f t="shared" si="2"/>
        <v>0</v>
      </c>
      <c r="H30" s="36">
        <f t="shared" si="2"/>
        <v>0</v>
      </c>
      <c r="I30" s="36">
        <f t="shared" si="2"/>
        <v>0</v>
      </c>
      <c r="J30" s="36">
        <f t="shared" si="2"/>
        <v>0</v>
      </c>
      <c r="K30" s="101"/>
    </row>
    <row r="31" spans="1:11" s="103" customFormat="1" ht="18.75">
      <c r="A31" s="45" t="s">
        <v>270</v>
      </c>
      <c r="B31" s="46">
        <v>2121</v>
      </c>
      <c r="C31" s="105"/>
      <c r="D31" s="105"/>
      <c r="E31" s="32"/>
      <c r="F31" s="57">
        <f aca="true" t="shared" si="3" ref="F31:F43">SUM(G31:J31)</f>
        <v>0</v>
      </c>
      <c r="G31" s="32"/>
      <c r="H31" s="32"/>
      <c r="I31" s="32"/>
      <c r="J31" s="32"/>
      <c r="K31" s="101"/>
    </row>
    <row r="32" spans="1:11" s="103" customFormat="1" ht="18.75">
      <c r="A32" s="45" t="s">
        <v>271</v>
      </c>
      <c r="B32" s="46">
        <v>2122</v>
      </c>
      <c r="C32" s="105"/>
      <c r="D32" s="105"/>
      <c r="E32" s="32"/>
      <c r="F32" s="57">
        <f t="shared" si="3"/>
        <v>0</v>
      </c>
      <c r="G32" s="32"/>
      <c r="H32" s="32"/>
      <c r="I32" s="32"/>
      <c r="J32" s="32"/>
      <c r="K32" s="101"/>
    </row>
    <row r="33" spans="1:11" s="103" customFormat="1" ht="18.75">
      <c r="A33" s="45" t="s">
        <v>272</v>
      </c>
      <c r="B33" s="46">
        <v>2123</v>
      </c>
      <c r="C33" s="105"/>
      <c r="D33" s="105"/>
      <c r="E33" s="32"/>
      <c r="F33" s="57">
        <f t="shared" si="3"/>
        <v>0</v>
      </c>
      <c r="G33" s="32"/>
      <c r="H33" s="32"/>
      <c r="I33" s="32"/>
      <c r="J33" s="32"/>
      <c r="K33" s="101"/>
    </row>
    <row r="34" spans="1:11" s="103" customFormat="1" ht="18.75">
      <c r="A34" s="45" t="s">
        <v>273</v>
      </c>
      <c r="B34" s="46">
        <v>2124</v>
      </c>
      <c r="C34" s="105"/>
      <c r="D34" s="105"/>
      <c r="E34" s="32"/>
      <c r="F34" s="57">
        <f t="shared" si="3"/>
        <v>0</v>
      </c>
      <c r="G34" s="32"/>
      <c r="H34" s="32"/>
      <c r="I34" s="32"/>
      <c r="J34" s="32"/>
      <c r="K34" s="101"/>
    </row>
    <row r="35" spans="1:11" s="103" customFormat="1" ht="37.5">
      <c r="A35" s="44" t="s">
        <v>274</v>
      </c>
      <c r="B35" s="110">
        <v>2130</v>
      </c>
      <c r="C35" s="36">
        <f>SUM(C36:C39)</f>
        <v>0</v>
      </c>
      <c r="D35" s="36">
        <f>SUM(D36:D39)</f>
        <v>0</v>
      </c>
      <c r="E35" s="36">
        <f>SUM(E36:E39)</f>
        <v>0</v>
      </c>
      <c r="F35" s="58">
        <f t="shared" si="3"/>
        <v>-129.95499999999998</v>
      </c>
      <c r="G35" s="36">
        <f>SUM(G36:G39)</f>
        <v>-32.43</v>
      </c>
      <c r="H35" s="36">
        <f>SUM(H36:H39)</f>
        <v>-32.43</v>
      </c>
      <c r="I35" s="36">
        <f>SUM(I36:I39)</f>
        <v>-32.43</v>
      </c>
      <c r="J35" s="36">
        <f>SUM(J36:J39)</f>
        <v>-32.665</v>
      </c>
      <c r="K35" s="101"/>
    </row>
    <row r="36" spans="1:10" ht="57" customHeight="1">
      <c r="A36" s="45" t="s">
        <v>87</v>
      </c>
      <c r="B36" s="46">
        <v>2131</v>
      </c>
      <c r="C36" s="105">
        <f>'[34]ІІ. Розр. з бюджетом'!F36</f>
        <v>0</v>
      </c>
      <c r="D36" s="105">
        <f>'[35]ІІ. Розр. з бюджетом'!$F$36</f>
        <v>0</v>
      </c>
      <c r="E36" s="32">
        <f>D36</f>
        <v>0</v>
      </c>
      <c r="F36" s="57">
        <f t="shared" si="3"/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 ht="19.5" customHeight="1">
      <c r="A37" s="45" t="s">
        <v>275</v>
      </c>
      <c r="B37" s="46">
        <v>2132</v>
      </c>
      <c r="C37" s="105">
        <f>'[34]ІІ. Розр. з бюджетом'!F37</f>
        <v>0</v>
      </c>
      <c r="D37" s="105">
        <f>'[35]ІІ. Розр. з бюджетом'!$F$37</f>
        <v>0</v>
      </c>
      <c r="E37" s="32">
        <f>D37</f>
        <v>0</v>
      </c>
      <c r="F37" s="57">
        <f t="shared" si="3"/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 ht="37.5" customHeight="1">
      <c r="A38" s="45" t="s">
        <v>276</v>
      </c>
      <c r="B38" s="46">
        <v>2133</v>
      </c>
      <c r="C38" s="105"/>
      <c r="D38" s="105"/>
      <c r="E38" s="32"/>
      <c r="F38" s="57">
        <f t="shared" si="3"/>
        <v>-121.66</v>
      </c>
      <c r="G38" s="32">
        <f>'I. Фін результат'!G94*22%</f>
        <v>-30.36</v>
      </c>
      <c r="H38" s="32">
        <f>'I. Фін результат'!H94*22%</f>
        <v>-30.36</v>
      </c>
      <c r="I38" s="32">
        <f>'I. Фін результат'!I94*22%</f>
        <v>-30.36</v>
      </c>
      <c r="J38" s="32">
        <f>'I. Фін результат'!J94*22%</f>
        <v>-30.580000000000002</v>
      </c>
    </row>
    <row r="39" spans="1:10" ht="36" customHeight="1">
      <c r="A39" s="45" t="s">
        <v>277</v>
      </c>
      <c r="B39" s="46">
        <v>2134</v>
      </c>
      <c r="C39" s="105"/>
      <c r="D39" s="105"/>
      <c r="E39" s="32"/>
      <c r="F39" s="57">
        <f t="shared" si="3"/>
        <v>-8.294999999999998</v>
      </c>
      <c r="G39" s="32">
        <f>'I. Фін результат'!G94*1.5%</f>
        <v>-2.07</v>
      </c>
      <c r="H39" s="32">
        <f>'I. Фін результат'!H94*1.5%</f>
        <v>-2.07</v>
      </c>
      <c r="I39" s="32">
        <f>'I. Фін результат'!I94*1.5%</f>
        <v>-2.07</v>
      </c>
      <c r="J39" s="32">
        <f>'I. Фін результат'!J94*1.5%</f>
        <v>-2.085</v>
      </c>
    </row>
    <row r="40" spans="1:10" s="108" customFormat="1" ht="18.75">
      <c r="A40" s="44" t="s">
        <v>278</v>
      </c>
      <c r="B40" s="110">
        <v>2140</v>
      </c>
      <c r="C40" s="36">
        <f>SUM(C41,C42)</f>
        <v>0</v>
      </c>
      <c r="D40" s="36">
        <f>SUM(D41,D42)</f>
        <v>0</v>
      </c>
      <c r="E40" s="36">
        <f>SUM(E41,E42)</f>
        <v>0</v>
      </c>
      <c r="F40" s="58">
        <f t="shared" si="3"/>
        <v>0</v>
      </c>
      <c r="G40" s="36">
        <f>SUM(G41,G42)</f>
        <v>0</v>
      </c>
      <c r="H40" s="36">
        <f>SUM(H41,H42)</f>
        <v>0</v>
      </c>
      <c r="I40" s="36">
        <f>SUM(I41,I42)</f>
        <v>0</v>
      </c>
      <c r="J40" s="36">
        <f>SUM(J41,J42)</f>
        <v>0</v>
      </c>
    </row>
    <row r="41" spans="1:10" ht="42.75" customHeight="1">
      <c r="A41" s="45" t="s">
        <v>279</v>
      </c>
      <c r="B41" s="46">
        <v>2141</v>
      </c>
      <c r="C41" s="105">
        <f>'[34]ІІ. Розр. з бюджетом'!F41</f>
        <v>0</v>
      </c>
      <c r="D41" s="105">
        <f>'[35]ІІ. Розр. з бюджетом'!$F$41</f>
        <v>0</v>
      </c>
      <c r="E41" s="32">
        <f>D41</f>
        <v>0</v>
      </c>
      <c r="F41" s="57">
        <f t="shared" si="3"/>
        <v>0</v>
      </c>
      <c r="G41" s="32">
        <v>0</v>
      </c>
      <c r="H41" s="32">
        <v>0</v>
      </c>
      <c r="I41" s="32">
        <v>0</v>
      </c>
      <c r="J41" s="32">
        <v>0</v>
      </c>
    </row>
    <row r="42" spans="1:10" ht="19.5" customHeight="1">
      <c r="A42" s="45" t="s">
        <v>280</v>
      </c>
      <c r="B42" s="46">
        <v>2142</v>
      </c>
      <c r="C42" s="105">
        <f>'[34]ІІ. Розр. з бюджетом'!F42</f>
        <v>0</v>
      </c>
      <c r="D42" s="105">
        <f>'[35]ІІ. Розр. з бюджетом'!$F$42</f>
        <v>0</v>
      </c>
      <c r="E42" s="32">
        <f>D42</f>
        <v>0</v>
      </c>
      <c r="F42" s="57">
        <f t="shared" si="3"/>
        <v>0</v>
      </c>
      <c r="G42" s="32">
        <v>0</v>
      </c>
      <c r="H42" s="32">
        <v>0</v>
      </c>
      <c r="I42" s="32">
        <v>0</v>
      </c>
      <c r="J42" s="32">
        <v>0</v>
      </c>
    </row>
    <row r="43" spans="1:11" s="108" customFormat="1" ht="27.75" customHeight="1">
      <c r="A43" s="44" t="s">
        <v>89</v>
      </c>
      <c r="B43" s="110">
        <v>2200</v>
      </c>
      <c r="C43" s="36">
        <f>SUM(C20,C30,C35,C40)</f>
        <v>0</v>
      </c>
      <c r="D43" s="36">
        <f>SUM(D20,D30,D35,D40)</f>
        <v>0</v>
      </c>
      <c r="E43" s="36">
        <f>SUM(E20,E30,E35,E40)</f>
        <v>0</v>
      </c>
      <c r="F43" s="58">
        <f t="shared" si="3"/>
        <v>87.28399999999999</v>
      </c>
      <c r="G43" s="36">
        <f>SUM(G20,G30,G35,G40)</f>
        <v>8.942</v>
      </c>
      <c r="H43" s="36">
        <f>SUM(H20,H30,H35,H40)</f>
        <v>19.349999999999994</v>
      </c>
      <c r="I43" s="36">
        <f>SUM(I20,I30,I35,I40)</f>
        <v>41.413000000000004</v>
      </c>
      <c r="J43" s="36">
        <f>SUM(J20,J30,J35,J40)</f>
        <v>17.579</v>
      </c>
      <c r="K43" s="101"/>
    </row>
    <row r="44" spans="1:10" s="108" customFormat="1" ht="19.5" customHeight="1">
      <c r="A44" s="111"/>
      <c r="B44" s="102"/>
      <c r="C44" s="112"/>
      <c r="D44" s="113"/>
      <c r="E44" s="113"/>
      <c r="F44" s="112"/>
      <c r="G44" s="113"/>
      <c r="H44" s="113"/>
      <c r="I44" s="113"/>
      <c r="J44" s="113"/>
    </row>
    <row r="45" spans="1:10" s="108" customFormat="1" ht="19.5" customHeight="1">
      <c r="A45" s="111"/>
      <c r="B45" s="102"/>
      <c r="C45" s="112"/>
      <c r="D45" s="113"/>
      <c r="E45" s="113"/>
      <c r="F45" s="112"/>
      <c r="G45" s="113"/>
      <c r="H45" s="113"/>
      <c r="I45" s="113"/>
      <c r="J45" s="113"/>
    </row>
    <row r="46" spans="1:10" s="108" customFormat="1" ht="19.5" customHeight="1">
      <c r="A46" s="111"/>
      <c r="B46" s="102"/>
      <c r="C46" s="112"/>
      <c r="D46" s="113"/>
      <c r="E46" s="113"/>
      <c r="F46" s="112"/>
      <c r="G46" s="113"/>
      <c r="H46" s="113"/>
      <c r="I46" s="113"/>
      <c r="J46" s="113"/>
    </row>
    <row r="47" spans="1:10" s="1" customFormat="1" ht="19.5" customHeight="1">
      <c r="A47" s="69" t="s">
        <v>281</v>
      </c>
      <c r="B47" s="2"/>
      <c r="C47" s="232" t="s">
        <v>152</v>
      </c>
      <c r="D47" s="232"/>
      <c r="E47" s="232"/>
      <c r="F47" s="232"/>
      <c r="G47" s="70"/>
      <c r="H47" s="223" t="s">
        <v>153</v>
      </c>
      <c r="I47" s="223"/>
      <c r="J47" s="223"/>
    </row>
    <row r="48" spans="1:10" s="82" customFormat="1" ht="19.5" customHeight="1">
      <c r="A48" s="99" t="s">
        <v>282</v>
      </c>
      <c r="B48" s="1"/>
      <c r="C48" s="228" t="s">
        <v>283</v>
      </c>
      <c r="D48" s="228"/>
      <c r="E48" s="228"/>
      <c r="F48" s="228"/>
      <c r="G48" s="27"/>
      <c r="H48" s="224" t="s">
        <v>156</v>
      </c>
      <c r="I48" s="224"/>
      <c r="J48" s="224"/>
    </row>
    <row r="49" spans="1:12" s="102" customFormat="1" ht="18.75">
      <c r="A49" s="114"/>
      <c r="F49" s="101"/>
      <c r="G49" s="101"/>
      <c r="H49" s="101"/>
      <c r="I49" s="101"/>
      <c r="J49" s="101"/>
      <c r="K49" s="101"/>
      <c r="L49" s="101"/>
    </row>
    <row r="50" spans="1:12" s="102" customFormat="1" ht="18.75">
      <c r="A50" s="114"/>
      <c r="F50" s="101"/>
      <c r="G50" s="101"/>
      <c r="H50" s="101"/>
      <c r="I50" s="101"/>
      <c r="J50" s="101"/>
      <c r="K50" s="101"/>
      <c r="L50" s="101"/>
    </row>
    <row r="51" spans="1:12" s="102" customFormat="1" ht="18.75">
      <c r="A51" s="114"/>
      <c r="F51" s="101"/>
      <c r="G51" s="101"/>
      <c r="H51" s="101"/>
      <c r="I51" s="101"/>
      <c r="J51" s="101"/>
      <c r="K51" s="101"/>
      <c r="L51" s="101"/>
    </row>
    <row r="52" spans="1:12" s="102" customFormat="1" ht="18.75">
      <c r="A52" s="114"/>
      <c r="F52" s="101"/>
      <c r="G52" s="101"/>
      <c r="H52" s="101"/>
      <c r="I52" s="101"/>
      <c r="J52" s="101"/>
      <c r="K52" s="101"/>
      <c r="L52" s="101"/>
    </row>
    <row r="53" spans="1:12" s="102" customFormat="1" ht="18.75">
      <c r="A53" s="114"/>
      <c r="F53" s="101"/>
      <c r="G53" s="101"/>
      <c r="H53" s="101"/>
      <c r="I53" s="101"/>
      <c r="J53" s="101"/>
      <c r="K53" s="101"/>
      <c r="L53" s="101"/>
    </row>
    <row r="54" spans="1:12" s="102" customFormat="1" ht="18.75">
      <c r="A54" s="114"/>
      <c r="F54" s="101"/>
      <c r="G54" s="101"/>
      <c r="H54" s="101"/>
      <c r="I54" s="101"/>
      <c r="J54" s="101"/>
      <c r="K54" s="101"/>
      <c r="L54" s="101"/>
    </row>
    <row r="55" spans="1:12" s="102" customFormat="1" ht="18.75">
      <c r="A55" s="114"/>
      <c r="F55" s="101"/>
      <c r="G55" s="101"/>
      <c r="H55" s="101"/>
      <c r="I55" s="101"/>
      <c r="J55" s="101"/>
      <c r="K55" s="101"/>
      <c r="L55" s="101"/>
    </row>
    <row r="56" spans="1:12" s="102" customFormat="1" ht="18.75">
      <c r="A56" s="114"/>
      <c r="F56" s="101"/>
      <c r="G56" s="101"/>
      <c r="H56" s="101"/>
      <c r="I56" s="101"/>
      <c r="J56" s="101"/>
      <c r="K56" s="101"/>
      <c r="L56" s="101"/>
    </row>
    <row r="57" spans="1:12" s="102" customFormat="1" ht="18.75">
      <c r="A57" s="114"/>
      <c r="F57" s="101"/>
      <c r="G57" s="101"/>
      <c r="H57" s="101"/>
      <c r="I57" s="101"/>
      <c r="J57" s="101"/>
      <c r="K57" s="101"/>
      <c r="L57" s="101"/>
    </row>
    <row r="58" spans="1:12" s="102" customFormat="1" ht="18.75">
      <c r="A58" s="114"/>
      <c r="F58" s="101"/>
      <c r="G58" s="101"/>
      <c r="H58" s="101"/>
      <c r="I58" s="101"/>
      <c r="J58" s="101"/>
      <c r="K58" s="101"/>
      <c r="L58" s="101"/>
    </row>
    <row r="59" spans="1:12" s="102" customFormat="1" ht="18.75">
      <c r="A59" s="114"/>
      <c r="F59" s="101"/>
      <c r="G59" s="101"/>
      <c r="H59" s="101"/>
      <c r="I59" s="101"/>
      <c r="J59" s="101"/>
      <c r="K59" s="101"/>
      <c r="L59" s="101"/>
    </row>
    <row r="60" spans="1:12" s="102" customFormat="1" ht="18.75">
      <c r="A60" s="114"/>
      <c r="F60" s="101"/>
      <c r="G60" s="101"/>
      <c r="H60" s="101"/>
      <c r="I60" s="101"/>
      <c r="J60" s="101"/>
      <c r="K60" s="101"/>
      <c r="L60" s="101"/>
    </row>
    <row r="61" spans="1:12" s="102" customFormat="1" ht="18.75">
      <c r="A61" s="114"/>
      <c r="F61" s="101"/>
      <c r="G61" s="101"/>
      <c r="H61" s="101"/>
      <c r="I61" s="101"/>
      <c r="J61" s="101"/>
      <c r="K61" s="101"/>
      <c r="L61" s="101"/>
    </row>
    <row r="62" spans="1:12" s="102" customFormat="1" ht="18.75">
      <c r="A62" s="114"/>
      <c r="F62" s="101"/>
      <c r="G62" s="101"/>
      <c r="H62" s="101"/>
      <c r="I62" s="101"/>
      <c r="J62" s="101"/>
      <c r="K62" s="101"/>
      <c r="L62" s="101"/>
    </row>
    <row r="63" spans="1:12" s="102" customFormat="1" ht="18.75">
      <c r="A63" s="114"/>
      <c r="F63" s="101"/>
      <c r="G63" s="101"/>
      <c r="H63" s="101"/>
      <c r="I63" s="101"/>
      <c r="J63" s="101"/>
      <c r="K63" s="101"/>
      <c r="L63" s="101"/>
    </row>
    <row r="64" spans="1:12" s="102" customFormat="1" ht="18.75">
      <c r="A64" s="114"/>
      <c r="F64" s="101"/>
      <c r="G64" s="101"/>
      <c r="H64" s="101"/>
      <c r="I64" s="101"/>
      <c r="J64" s="101"/>
      <c r="K64" s="101"/>
      <c r="L64" s="101"/>
    </row>
    <row r="65" spans="1:12" s="102" customFormat="1" ht="18.75">
      <c r="A65" s="114"/>
      <c r="F65" s="101"/>
      <c r="G65" s="101"/>
      <c r="H65" s="101"/>
      <c r="I65" s="101"/>
      <c r="J65" s="101"/>
      <c r="K65" s="101"/>
      <c r="L65" s="101"/>
    </row>
    <row r="66" spans="1:12" s="102" customFormat="1" ht="18.75">
      <c r="A66" s="114"/>
      <c r="F66" s="101"/>
      <c r="G66" s="101"/>
      <c r="H66" s="101"/>
      <c r="I66" s="101"/>
      <c r="J66" s="101"/>
      <c r="K66" s="101"/>
      <c r="L66" s="101"/>
    </row>
    <row r="67" spans="1:12" s="102" customFormat="1" ht="18.75">
      <c r="A67" s="114"/>
      <c r="F67" s="101"/>
      <c r="G67" s="101"/>
      <c r="H67" s="101"/>
      <c r="I67" s="101"/>
      <c r="J67" s="101"/>
      <c r="K67" s="101"/>
      <c r="L67" s="101"/>
    </row>
    <row r="68" spans="1:12" s="102" customFormat="1" ht="18.75">
      <c r="A68" s="114"/>
      <c r="F68" s="101"/>
      <c r="G68" s="101"/>
      <c r="H68" s="101"/>
      <c r="I68" s="101"/>
      <c r="J68" s="101"/>
      <c r="K68" s="101"/>
      <c r="L68" s="101"/>
    </row>
    <row r="69" spans="1:12" s="102" customFormat="1" ht="18.75">
      <c r="A69" s="114"/>
      <c r="F69" s="101"/>
      <c r="G69" s="101"/>
      <c r="H69" s="101"/>
      <c r="I69" s="101"/>
      <c r="J69" s="101"/>
      <c r="K69" s="101"/>
      <c r="L69" s="101"/>
    </row>
    <row r="70" spans="1:12" s="102" customFormat="1" ht="18.75">
      <c r="A70" s="114"/>
      <c r="F70" s="101"/>
      <c r="G70" s="101"/>
      <c r="H70" s="101"/>
      <c r="I70" s="101"/>
      <c r="J70" s="101"/>
      <c r="K70" s="101"/>
      <c r="L70" s="101"/>
    </row>
    <row r="71" spans="1:12" s="102" customFormat="1" ht="18.75">
      <c r="A71" s="114"/>
      <c r="F71" s="101"/>
      <c r="G71" s="101"/>
      <c r="H71" s="101"/>
      <c r="I71" s="101"/>
      <c r="J71" s="101"/>
      <c r="K71" s="101"/>
      <c r="L71" s="101"/>
    </row>
    <row r="72" spans="1:12" s="102" customFormat="1" ht="18.75">
      <c r="A72" s="114"/>
      <c r="F72" s="101"/>
      <c r="G72" s="101"/>
      <c r="H72" s="101"/>
      <c r="I72" s="101"/>
      <c r="J72" s="101"/>
      <c r="K72" s="101"/>
      <c r="L72" s="101"/>
    </row>
    <row r="73" spans="1:12" s="102" customFormat="1" ht="18.75">
      <c r="A73" s="114"/>
      <c r="F73" s="101"/>
      <c r="G73" s="101"/>
      <c r="H73" s="101"/>
      <c r="I73" s="101"/>
      <c r="J73" s="101"/>
      <c r="K73" s="101"/>
      <c r="L73" s="101"/>
    </row>
    <row r="74" spans="1:12" s="102" customFormat="1" ht="18.75">
      <c r="A74" s="114"/>
      <c r="F74" s="101"/>
      <c r="G74" s="101"/>
      <c r="H74" s="101"/>
      <c r="I74" s="101"/>
      <c r="J74" s="101"/>
      <c r="K74" s="101"/>
      <c r="L74" s="101"/>
    </row>
    <row r="75" spans="1:12" s="102" customFormat="1" ht="18.75">
      <c r="A75" s="114"/>
      <c r="F75" s="101"/>
      <c r="G75" s="101"/>
      <c r="H75" s="101"/>
      <c r="I75" s="101"/>
      <c r="J75" s="101"/>
      <c r="K75" s="101"/>
      <c r="L75" s="101"/>
    </row>
    <row r="76" spans="1:12" s="102" customFormat="1" ht="18.75">
      <c r="A76" s="114"/>
      <c r="F76" s="101"/>
      <c r="G76" s="101"/>
      <c r="H76" s="101"/>
      <c r="I76" s="101"/>
      <c r="J76" s="101"/>
      <c r="K76" s="101"/>
      <c r="L76" s="101"/>
    </row>
    <row r="77" spans="1:12" s="102" customFormat="1" ht="18.75">
      <c r="A77" s="114"/>
      <c r="F77" s="101"/>
      <c r="G77" s="101"/>
      <c r="H77" s="101"/>
      <c r="I77" s="101"/>
      <c r="J77" s="101"/>
      <c r="K77" s="101"/>
      <c r="L77" s="101"/>
    </row>
    <row r="78" spans="1:12" s="102" customFormat="1" ht="18.75">
      <c r="A78" s="114"/>
      <c r="F78" s="101"/>
      <c r="G78" s="101"/>
      <c r="H78" s="101"/>
      <c r="I78" s="101"/>
      <c r="J78" s="101"/>
      <c r="K78" s="101"/>
      <c r="L78" s="101"/>
    </row>
    <row r="79" spans="1:12" s="102" customFormat="1" ht="18.75">
      <c r="A79" s="114"/>
      <c r="F79" s="101"/>
      <c r="G79" s="101"/>
      <c r="H79" s="101"/>
      <c r="I79" s="101"/>
      <c r="J79" s="101"/>
      <c r="K79" s="101"/>
      <c r="L79" s="101"/>
    </row>
    <row r="80" spans="1:12" s="102" customFormat="1" ht="18.75">
      <c r="A80" s="114"/>
      <c r="F80" s="101"/>
      <c r="G80" s="101"/>
      <c r="H80" s="101"/>
      <c r="I80" s="101"/>
      <c r="J80" s="101"/>
      <c r="K80" s="101"/>
      <c r="L80" s="101"/>
    </row>
    <row r="81" spans="1:12" s="102" customFormat="1" ht="18.75">
      <c r="A81" s="114"/>
      <c r="F81" s="101"/>
      <c r="G81" s="101"/>
      <c r="H81" s="101"/>
      <c r="I81" s="101"/>
      <c r="J81" s="101"/>
      <c r="K81" s="101"/>
      <c r="L81" s="101"/>
    </row>
    <row r="82" spans="1:12" s="102" customFormat="1" ht="18.75">
      <c r="A82" s="114"/>
      <c r="F82" s="101"/>
      <c r="G82" s="101"/>
      <c r="H82" s="101"/>
      <c r="I82" s="101"/>
      <c r="J82" s="101"/>
      <c r="K82" s="101"/>
      <c r="L82" s="101"/>
    </row>
    <row r="83" spans="1:12" s="102" customFormat="1" ht="18.75">
      <c r="A83" s="114"/>
      <c r="F83" s="101"/>
      <c r="G83" s="101"/>
      <c r="H83" s="101"/>
      <c r="I83" s="101"/>
      <c r="J83" s="101"/>
      <c r="K83" s="101"/>
      <c r="L83" s="101"/>
    </row>
    <row r="84" spans="1:12" s="102" customFormat="1" ht="18.75">
      <c r="A84" s="114"/>
      <c r="F84" s="101"/>
      <c r="G84" s="101"/>
      <c r="H84" s="101"/>
      <c r="I84" s="101"/>
      <c r="J84" s="101"/>
      <c r="K84" s="101"/>
      <c r="L84" s="101"/>
    </row>
    <row r="85" spans="1:12" s="102" customFormat="1" ht="18.75">
      <c r="A85" s="114"/>
      <c r="F85" s="101"/>
      <c r="G85" s="101"/>
      <c r="H85" s="101"/>
      <c r="I85" s="101"/>
      <c r="J85" s="101"/>
      <c r="K85" s="101"/>
      <c r="L85" s="101"/>
    </row>
    <row r="86" spans="1:12" s="102" customFormat="1" ht="18.75">
      <c r="A86" s="114"/>
      <c r="F86" s="101"/>
      <c r="G86" s="101"/>
      <c r="H86" s="101"/>
      <c r="I86" s="101"/>
      <c r="J86" s="101"/>
      <c r="K86" s="101"/>
      <c r="L86" s="101"/>
    </row>
    <row r="87" spans="1:12" s="102" customFormat="1" ht="18.75">
      <c r="A87" s="114"/>
      <c r="F87" s="101"/>
      <c r="G87" s="101"/>
      <c r="H87" s="101"/>
      <c r="I87" s="101"/>
      <c r="J87" s="101"/>
      <c r="K87" s="101"/>
      <c r="L87" s="101"/>
    </row>
    <row r="88" spans="1:12" s="102" customFormat="1" ht="18.75">
      <c r="A88" s="114"/>
      <c r="F88" s="101"/>
      <c r="G88" s="101"/>
      <c r="H88" s="101"/>
      <c r="I88" s="101"/>
      <c r="J88" s="101"/>
      <c r="K88" s="101"/>
      <c r="L88" s="101"/>
    </row>
    <row r="89" spans="1:12" s="102" customFormat="1" ht="18.75">
      <c r="A89" s="114"/>
      <c r="F89" s="101"/>
      <c r="G89" s="101"/>
      <c r="H89" s="101"/>
      <c r="I89" s="101"/>
      <c r="J89" s="101"/>
      <c r="K89" s="101"/>
      <c r="L89" s="101"/>
    </row>
    <row r="90" spans="1:12" s="102" customFormat="1" ht="18.75">
      <c r="A90" s="114"/>
      <c r="F90" s="101"/>
      <c r="G90" s="101"/>
      <c r="H90" s="101"/>
      <c r="I90" s="101"/>
      <c r="J90" s="101"/>
      <c r="K90" s="101"/>
      <c r="L90" s="101"/>
    </row>
    <row r="91" spans="1:12" s="102" customFormat="1" ht="18.75">
      <c r="A91" s="114"/>
      <c r="F91" s="101"/>
      <c r="G91" s="101"/>
      <c r="H91" s="101"/>
      <c r="I91" s="101"/>
      <c r="J91" s="101"/>
      <c r="K91" s="101"/>
      <c r="L91" s="101"/>
    </row>
    <row r="92" spans="1:12" s="102" customFormat="1" ht="18.75">
      <c r="A92" s="114"/>
      <c r="F92" s="101"/>
      <c r="G92" s="101"/>
      <c r="H92" s="101"/>
      <c r="I92" s="101"/>
      <c r="J92" s="101"/>
      <c r="K92" s="101"/>
      <c r="L92" s="101"/>
    </row>
    <row r="93" spans="1:12" s="102" customFormat="1" ht="18.75">
      <c r="A93" s="114"/>
      <c r="F93" s="101"/>
      <c r="G93" s="101"/>
      <c r="H93" s="101"/>
      <c r="I93" s="101"/>
      <c r="J93" s="101"/>
      <c r="K93" s="101"/>
      <c r="L93" s="101"/>
    </row>
    <row r="94" spans="1:12" s="102" customFormat="1" ht="18.75">
      <c r="A94" s="114"/>
      <c r="F94" s="101"/>
      <c r="G94" s="101"/>
      <c r="H94" s="101"/>
      <c r="I94" s="101"/>
      <c r="J94" s="101"/>
      <c r="K94" s="101"/>
      <c r="L94" s="101"/>
    </row>
    <row r="95" spans="1:12" s="102" customFormat="1" ht="18.75">
      <c r="A95" s="114"/>
      <c r="F95" s="101"/>
      <c r="G95" s="101"/>
      <c r="H95" s="101"/>
      <c r="I95" s="101"/>
      <c r="J95" s="101"/>
      <c r="K95" s="101"/>
      <c r="L95" s="101"/>
    </row>
    <row r="96" spans="1:12" s="102" customFormat="1" ht="18.75">
      <c r="A96" s="114"/>
      <c r="F96" s="101"/>
      <c r="G96" s="101"/>
      <c r="H96" s="101"/>
      <c r="I96" s="101"/>
      <c r="J96" s="101"/>
      <c r="K96" s="101"/>
      <c r="L96" s="101"/>
    </row>
    <row r="97" spans="1:12" s="102" customFormat="1" ht="18.75">
      <c r="A97" s="114"/>
      <c r="F97" s="101"/>
      <c r="G97" s="101"/>
      <c r="H97" s="101"/>
      <c r="I97" s="101"/>
      <c r="J97" s="101"/>
      <c r="K97" s="101"/>
      <c r="L97" s="101"/>
    </row>
    <row r="98" spans="1:12" s="102" customFormat="1" ht="18.75">
      <c r="A98" s="114"/>
      <c r="F98" s="101"/>
      <c r="G98" s="101"/>
      <c r="H98" s="101"/>
      <c r="I98" s="101"/>
      <c r="J98" s="101"/>
      <c r="K98" s="101"/>
      <c r="L98" s="101"/>
    </row>
    <row r="99" spans="1:12" s="102" customFormat="1" ht="18.75">
      <c r="A99" s="114"/>
      <c r="F99" s="101"/>
      <c r="G99" s="101"/>
      <c r="H99" s="101"/>
      <c r="I99" s="101"/>
      <c r="J99" s="101"/>
      <c r="K99" s="101"/>
      <c r="L99" s="101"/>
    </row>
    <row r="100" spans="1:12" s="102" customFormat="1" ht="18.75">
      <c r="A100" s="114"/>
      <c r="F100" s="101"/>
      <c r="G100" s="101"/>
      <c r="H100" s="101"/>
      <c r="I100" s="101"/>
      <c r="J100" s="101"/>
      <c r="K100" s="101"/>
      <c r="L100" s="101"/>
    </row>
    <row r="101" spans="1:12" s="102" customFormat="1" ht="18.75">
      <c r="A101" s="114"/>
      <c r="F101" s="101"/>
      <c r="G101" s="101"/>
      <c r="H101" s="101"/>
      <c r="I101" s="101"/>
      <c r="J101" s="101"/>
      <c r="K101" s="101"/>
      <c r="L101" s="101"/>
    </row>
    <row r="102" spans="1:12" s="102" customFormat="1" ht="18.75">
      <c r="A102" s="114"/>
      <c r="F102" s="101"/>
      <c r="G102" s="101"/>
      <c r="H102" s="101"/>
      <c r="I102" s="101"/>
      <c r="J102" s="101"/>
      <c r="K102" s="101"/>
      <c r="L102" s="101"/>
    </row>
    <row r="103" spans="1:12" s="102" customFormat="1" ht="18.75">
      <c r="A103" s="114"/>
      <c r="F103" s="101"/>
      <c r="G103" s="101"/>
      <c r="H103" s="101"/>
      <c r="I103" s="101"/>
      <c r="J103" s="101"/>
      <c r="K103" s="101"/>
      <c r="L103" s="101"/>
    </row>
    <row r="104" spans="1:12" s="102" customFormat="1" ht="18.75">
      <c r="A104" s="114"/>
      <c r="F104" s="101"/>
      <c r="G104" s="101"/>
      <c r="H104" s="101"/>
      <c r="I104" s="101"/>
      <c r="J104" s="101"/>
      <c r="K104" s="101"/>
      <c r="L104" s="101"/>
    </row>
    <row r="105" spans="1:12" s="102" customFormat="1" ht="18.75">
      <c r="A105" s="114"/>
      <c r="F105" s="101"/>
      <c r="G105" s="101"/>
      <c r="H105" s="101"/>
      <c r="I105" s="101"/>
      <c r="J105" s="101"/>
      <c r="K105" s="101"/>
      <c r="L105" s="101"/>
    </row>
    <row r="106" spans="1:12" s="102" customFormat="1" ht="18.75">
      <c r="A106" s="114"/>
      <c r="F106" s="101"/>
      <c r="G106" s="101"/>
      <c r="H106" s="101"/>
      <c r="I106" s="101"/>
      <c r="J106" s="101"/>
      <c r="K106" s="101"/>
      <c r="L106" s="101"/>
    </row>
    <row r="107" spans="1:12" s="102" customFormat="1" ht="18.75">
      <c r="A107" s="114"/>
      <c r="F107" s="101"/>
      <c r="G107" s="101"/>
      <c r="H107" s="101"/>
      <c r="I107" s="101"/>
      <c r="J107" s="101"/>
      <c r="K107" s="101"/>
      <c r="L107" s="101"/>
    </row>
    <row r="108" spans="1:12" s="102" customFormat="1" ht="18.75">
      <c r="A108" s="114"/>
      <c r="F108" s="101"/>
      <c r="G108" s="101"/>
      <c r="H108" s="101"/>
      <c r="I108" s="101"/>
      <c r="J108" s="101"/>
      <c r="K108" s="101"/>
      <c r="L108" s="101"/>
    </row>
    <row r="109" spans="1:12" s="102" customFormat="1" ht="18.75">
      <c r="A109" s="114"/>
      <c r="F109" s="101"/>
      <c r="G109" s="101"/>
      <c r="H109" s="101"/>
      <c r="I109" s="101"/>
      <c r="J109" s="101"/>
      <c r="K109" s="101"/>
      <c r="L109" s="101"/>
    </row>
    <row r="110" spans="1:12" s="102" customFormat="1" ht="18.75">
      <c r="A110" s="114"/>
      <c r="F110" s="101"/>
      <c r="G110" s="101"/>
      <c r="H110" s="101"/>
      <c r="I110" s="101"/>
      <c r="J110" s="101"/>
      <c r="K110" s="101"/>
      <c r="L110" s="101"/>
    </row>
    <row r="111" spans="1:12" s="102" customFormat="1" ht="18.75">
      <c r="A111" s="114"/>
      <c r="F111" s="101"/>
      <c r="G111" s="101"/>
      <c r="H111" s="101"/>
      <c r="I111" s="101"/>
      <c r="J111" s="101"/>
      <c r="K111" s="101"/>
      <c r="L111" s="101"/>
    </row>
    <row r="112" spans="1:12" s="102" customFormat="1" ht="18.75">
      <c r="A112" s="114"/>
      <c r="F112" s="101"/>
      <c r="G112" s="101"/>
      <c r="H112" s="101"/>
      <c r="I112" s="101"/>
      <c r="J112" s="101"/>
      <c r="K112" s="101"/>
      <c r="L112" s="101"/>
    </row>
    <row r="113" spans="1:12" s="102" customFormat="1" ht="18.75">
      <c r="A113" s="114"/>
      <c r="F113" s="101"/>
      <c r="G113" s="101"/>
      <c r="H113" s="101"/>
      <c r="I113" s="101"/>
      <c r="J113" s="101"/>
      <c r="K113" s="101"/>
      <c r="L113" s="101"/>
    </row>
    <row r="114" spans="1:12" s="102" customFormat="1" ht="18.75">
      <c r="A114" s="114"/>
      <c r="F114" s="101"/>
      <c r="G114" s="101"/>
      <c r="H114" s="101"/>
      <c r="I114" s="101"/>
      <c r="J114" s="101"/>
      <c r="K114" s="101"/>
      <c r="L114" s="101"/>
    </row>
    <row r="115" spans="1:12" s="102" customFormat="1" ht="18.75">
      <c r="A115" s="114"/>
      <c r="F115" s="101"/>
      <c r="G115" s="101"/>
      <c r="H115" s="101"/>
      <c r="I115" s="101"/>
      <c r="J115" s="101"/>
      <c r="K115" s="101"/>
      <c r="L115" s="101"/>
    </row>
    <row r="116" spans="1:12" s="102" customFormat="1" ht="18.75">
      <c r="A116" s="114"/>
      <c r="F116" s="101"/>
      <c r="G116" s="101"/>
      <c r="H116" s="101"/>
      <c r="I116" s="101"/>
      <c r="J116" s="101"/>
      <c r="K116" s="101"/>
      <c r="L116" s="101"/>
    </row>
    <row r="117" spans="1:12" s="102" customFormat="1" ht="18.75">
      <c r="A117" s="114"/>
      <c r="F117" s="101"/>
      <c r="G117" s="101"/>
      <c r="H117" s="101"/>
      <c r="I117" s="101"/>
      <c r="J117" s="101"/>
      <c r="K117" s="101"/>
      <c r="L117" s="101"/>
    </row>
    <row r="118" spans="1:12" s="102" customFormat="1" ht="18.75">
      <c r="A118" s="114"/>
      <c r="F118" s="101"/>
      <c r="G118" s="101"/>
      <c r="H118" s="101"/>
      <c r="I118" s="101"/>
      <c r="J118" s="101"/>
      <c r="K118" s="101"/>
      <c r="L118" s="101"/>
    </row>
    <row r="119" spans="1:12" s="102" customFormat="1" ht="18.75">
      <c r="A119" s="114"/>
      <c r="F119" s="101"/>
      <c r="G119" s="101"/>
      <c r="H119" s="101"/>
      <c r="I119" s="101"/>
      <c r="J119" s="101"/>
      <c r="K119" s="101"/>
      <c r="L119" s="101"/>
    </row>
    <row r="120" spans="1:12" s="102" customFormat="1" ht="18.75">
      <c r="A120" s="114"/>
      <c r="F120" s="101"/>
      <c r="G120" s="101"/>
      <c r="H120" s="101"/>
      <c r="I120" s="101"/>
      <c r="J120" s="101"/>
      <c r="K120" s="101"/>
      <c r="L120" s="101"/>
    </row>
    <row r="121" spans="1:12" s="102" customFormat="1" ht="18.75">
      <c r="A121" s="114"/>
      <c r="F121" s="101"/>
      <c r="G121" s="101"/>
      <c r="H121" s="101"/>
      <c r="I121" s="101"/>
      <c r="J121" s="101"/>
      <c r="K121" s="101"/>
      <c r="L121" s="101"/>
    </row>
    <row r="122" spans="1:12" s="102" customFormat="1" ht="18.75">
      <c r="A122" s="114"/>
      <c r="F122" s="101"/>
      <c r="G122" s="101"/>
      <c r="H122" s="101"/>
      <c r="I122" s="101"/>
      <c r="J122" s="101"/>
      <c r="K122" s="101"/>
      <c r="L122" s="101"/>
    </row>
    <row r="123" spans="1:12" s="102" customFormat="1" ht="18.75">
      <c r="A123" s="114"/>
      <c r="F123" s="101"/>
      <c r="G123" s="101"/>
      <c r="H123" s="101"/>
      <c r="I123" s="101"/>
      <c r="J123" s="101"/>
      <c r="K123" s="101"/>
      <c r="L123" s="101"/>
    </row>
    <row r="124" spans="1:12" s="102" customFormat="1" ht="18.75">
      <c r="A124" s="114"/>
      <c r="F124" s="101"/>
      <c r="G124" s="101"/>
      <c r="H124" s="101"/>
      <c r="I124" s="101"/>
      <c r="J124" s="101"/>
      <c r="K124" s="101"/>
      <c r="L124" s="101"/>
    </row>
    <row r="125" spans="1:12" s="102" customFormat="1" ht="18.75">
      <c r="A125" s="114"/>
      <c r="F125" s="101"/>
      <c r="G125" s="101"/>
      <c r="H125" s="101"/>
      <c r="I125" s="101"/>
      <c r="J125" s="101"/>
      <c r="K125" s="101"/>
      <c r="L125" s="101"/>
    </row>
    <row r="126" spans="1:12" s="102" customFormat="1" ht="18.75">
      <c r="A126" s="114"/>
      <c r="F126" s="101"/>
      <c r="G126" s="101"/>
      <c r="H126" s="101"/>
      <c r="I126" s="101"/>
      <c r="J126" s="101"/>
      <c r="K126" s="101"/>
      <c r="L126" s="101"/>
    </row>
    <row r="127" spans="1:12" s="102" customFormat="1" ht="18.75">
      <c r="A127" s="114"/>
      <c r="F127" s="101"/>
      <c r="G127" s="101"/>
      <c r="H127" s="101"/>
      <c r="I127" s="101"/>
      <c r="J127" s="101"/>
      <c r="K127" s="101"/>
      <c r="L127" s="101"/>
    </row>
    <row r="128" spans="1:12" s="102" customFormat="1" ht="18.75">
      <c r="A128" s="114"/>
      <c r="F128" s="101"/>
      <c r="G128" s="101"/>
      <c r="H128" s="101"/>
      <c r="I128" s="101"/>
      <c r="J128" s="101"/>
      <c r="K128" s="101"/>
      <c r="L128" s="101"/>
    </row>
    <row r="129" spans="1:12" s="102" customFormat="1" ht="18.75">
      <c r="A129" s="114"/>
      <c r="F129" s="101"/>
      <c r="G129" s="101"/>
      <c r="H129" s="101"/>
      <c r="I129" s="101"/>
      <c r="J129" s="101"/>
      <c r="K129" s="101"/>
      <c r="L129" s="101"/>
    </row>
    <row r="130" spans="1:12" s="102" customFormat="1" ht="18.75">
      <c r="A130" s="114"/>
      <c r="F130" s="101"/>
      <c r="G130" s="101"/>
      <c r="H130" s="101"/>
      <c r="I130" s="101"/>
      <c r="J130" s="101"/>
      <c r="K130" s="101"/>
      <c r="L130" s="101"/>
    </row>
    <row r="131" spans="1:12" s="102" customFormat="1" ht="18.75">
      <c r="A131" s="114"/>
      <c r="F131" s="101"/>
      <c r="G131" s="101"/>
      <c r="H131" s="101"/>
      <c r="I131" s="101"/>
      <c r="J131" s="101"/>
      <c r="K131" s="101"/>
      <c r="L131" s="101"/>
    </row>
    <row r="132" spans="1:12" s="102" customFormat="1" ht="18.75">
      <c r="A132" s="114"/>
      <c r="F132" s="101"/>
      <c r="G132" s="101"/>
      <c r="H132" s="101"/>
      <c r="I132" s="101"/>
      <c r="J132" s="101"/>
      <c r="K132" s="101"/>
      <c r="L132" s="101"/>
    </row>
    <row r="133" spans="1:12" s="102" customFormat="1" ht="18.75">
      <c r="A133" s="114"/>
      <c r="F133" s="101"/>
      <c r="G133" s="101"/>
      <c r="H133" s="101"/>
      <c r="I133" s="101"/>
      <c r="J133" s="101"/>
      <c r="K133" s="101"/>
      <c r="L133" s="101"/>
    </row>
    <row r="134" spans="1:12" s="102" customFormat="1" ht="18.75">
      <c r="A134" s="114"/>
      <c r="F134" s="101"/>
      <c r="G134" s="101"/>
      <c r="H134" s="101"/>
      <c r="I134" s="101"/>
      <c r="J134" s="101"/>
      <c r="K134" s="101"/>
      <c r="L134" s="101"/>
    </row>
    <row r="135" spans="1:12" s="102" customFormat="1" ht="18.75">
      <c r="A135" s="114"/>
      <c r="F135" s="101"/>
      <c r="G135" s="101"/>
      <c r="H135" s="101"/>
      <c r="I135" s="101"/>
      <c r="J135" s="101"/>
      <c r="K135" s="101"/>
      <c r="L135" s="101"/>
    </row>
    <row r="136" spans="1:12" s="102" customFormat="1" ht="18.75">
      <c r="A136" s="114"/>
      <c r="F136" s="101"/>
      <c r="G136" s="101"/>
      <c r="H136" s="101"/>
      <c r="I136" s="101"/>
      <c r="J136" s="101"/>
      <c r="K136" s="101"/>
      <c r="L136" s="101"/>
    </row>
    <row r="137" spans="1:12" s="102" customFormat="1" ht="18.75">
      <c r="A137" s="114"/>
      <c r="F137" s="101"/>
      <c r="G137" s="101"/>
      <c r="H137" s="101"/>
      <c r="I137" s="101"/>
      <c r="J137" s="101"/>
      <c r="K137" s="101"/>
      <c r="L137" s="101"/>
    </row>
    <row r="138" spans="1:12" s="102" customFormat="1" ht="18.75">
      <c r="A138" s="114"/>
      <c r="F138" s="101"/>
      <c r="G138" s="101"/>
      <c r="H138" s="101"/>
      <c r="I138" s="101"/>
      <c r="J138" s="101"/>
      <c r="K138" s="101"/>
      <c r="L138" s="101"/>
    </row>
    <row r="139" spans="1:12" s="102" customFormat="1" ht="18.75">
      <c r="A139" s="114"/>
      <c r="F139" s="101"/>
      <c r="G139" s="101"/>
      <c r="H139" s="101"/>
      <c r="I139" s="101"/>
      <c r="J139" s="101"/>
      <c r="K139" s="101"/>
      <c r="L139" s="101"/>
    </row>
    <row r="140" spans="1:12" s="102" customFormat="1" ht="18.75">
      <c r="A140" s="114"/>
      <c r="F140" s="101"/>
      <c r="G140" s="101"/>
      <c r="H140" s="101"/>
      <c r="I140" s="101"/>
      <c r="J140" s="101"/>
      <c r="K140" s="101"/>
      <c r="L140" s="101"/>
    </row>
    <row r="141" spans="1:12" s="102" customFormat="1" ht="18.75">
      <c r="A141" s="114"/>
      <c r="F141" s="101"/>
      <c r="G141" s="101"/>
      <c r="H141" s="101"/>
      <c r="I141" s="101"/>
      <c r="J141" s="101"/>
      <c r="K141" s="101"/>
      <c r="L141" s="101"/>
    </row>
    <row r="142" spans="1:12" s="102" customFormat="1" ht="18.75">
      <c r="A142" s="114"/>
      <c r="F142" s="101"/>
      <c r="G142" s="101"/>
      <c r="H142" s="101"/>
      <c r="I142" s="101"/>
      <c r="J142" s="101"/>
      <c r="K142" s="101"/>
      <c r="L142" s="101"/>
    </row>
    <row r="143" spans="1:12" s="102" customFormat="1" ht="18.75">
      <c r="A143" s="114"/>
      <c r="F143" s="101"/>
      <c r="G143" s="101"/>
      <c r="H143" s="101"/>
      <c r="I143" s="101"/>
      <c r="J143" s="101"/>
      <c r="K143" s="101"/>
      <c r="L143" s="101"/>
    </row>
    <row r="144" spans="1:12" s="102" customFormat="1" ht="18.75">
      <c r="A144" s="114"/>
      <c r="F144" s="101"/>
      <c r="G144" s="101"/>
      <c r="H144" s="101"/>
      <c r="I144" s="101"/>
      <c r="J144" s="101"/>
      <c r="K144" s="101"/>
      <c r="L144" s="101"/>
    </row>
    <row r="145" spans="1:12" s="102" customFormat="1" ht="18.75">
      <c r="A145" s="114"/>
      <c r="F145" s="101"/>
      <c r="G145" s="101"/>
      <c r="H145" s="101"/>
      <c r="I145" s="101"/>
      <c r="J145" s="101"/>
      <c r="K145" s="101"/>
      <c r="L145" s="101"/>
    </row>
    <row r="146" spans="1:12" s="102" customFormat="1" ht="18.75">
      <c r="A146" s="114"/>
      <c r="F146" s="101"/>
      <c r="G146" s="101"/>
      <c r="H146" s="101"/>
      <c r="I146" s="101"/>
      <c r="J146" s="101"/>
      <c r="K146" s="101"/>
      <c r="L146" s="101"/>
    </row>
    <row r="147" spans="1:12" s="102" customFormat="1" ht="18.75">
      <c r="A147" s="114"/>
      <c r="F147" s="101"/>
      <c r="G147" s="101"/>
      <c r="H147" s="101"/>
      <c r="I147" s="101"/>
      <c r="J147" s="101"/>
      <c r="K147" s="101"/>
      <c r="L147" s="101"/>
    </row>
    <row r="148" spans="1:12" s="102" customFormat="1" ht="18.75">
      <c r="A148" s="114"/>
      <c r="F148" s="101"/>
      <c r="G148" s="101"/>
      <c r="H148" s="101"/>
      <c r="I148" s="101"/>
      <c r="J148" s="101"/>
      <c r="K148" s="101"/>
      <c r="L148" s="101"/>
    </row>
    <row r="149" spans="1:12" s="102" customFormat="1" ht="18.75">
      <c r="A149" s="114"/>
      <c r="F149" s="101"/>
      <c r="G149" s="101"/>
      <c r="H149" s="101"/>
      <c r="I149" s="101"/>
      <c r="J149" s="101"/>
      <c r="K149" s="101"/>
      <c r="L149" s="101"/>
    </row>
    <row r="150" spans="1:12" s="102" customFormat="1" ht="18.75">
      <c r="A150" s="114"/>
      <c r="F150" s="101"/>
      <c r="G150" s="101"/>
      <c r="H150" s="101"/>
      <c r="I150" s="101"/>
      <c r="J150" s="101"/>
      <c r="K150" s="101"/>
      <c r="L150" s="101"/>
    </row>
    <row r="151" spans="1:12" s="102" customFormat="1" ht="18.75">
      <c r="A151" s="114"/>
      <c r="F151" s="101"/>
      <c r="G151" s="101"/>
      <c r="H151" s="101"/>
      <c r="I151" s="101"/>
      <c r="J151" s="101"/>
      <c r="K151" s="101"/>
      <c r="L151" s="101"/>
    </row>
    <row r="152" spans="1:12" s="102" customFormat="1" ht="18.75">
      <c r="A152" s="114"/>
      <c r="F152" s="101"/>
      <c r="G152" s="101"/>
      <c r="H152" s="101"/>
      <c r="I152" s="101"/>
      <c r="J152" s="101"/>
      <c r="K152" s="101"/>
      <c r="L152" s="101"/>
    </row>
    <row r="153" spans="1:12" s="102" customFormat="1" ht="18.75">
      <c r="A153" s="114"/>
      <c r="F153" s="101"/>
      <c r="G153" s="101"/>
      <c r="H153" s="101"/>
      <c r="I153" s="101"/>
      <c r="J153" s="101"/>
      <c r="K153" s="101"/>
      <c r="L153" s="101"/>
    </row>
    <row r="154" spans="1:12" s="102" customFormat="1" ht="18.75">
      <c r="A154" s="114"/>
      <c r="F154" s="101"/>
      <c r="G154" s="101"/>
      <c r="H154" s="101"/>
      <c r="I154" s="101"/>
      <c r="J154" s="101"/>
      <c r="K154" s="101"/>
      <c r="L154" s="101"/>
    </row>
    <row r="155" spans="1:12" s="102" customFormat="1" ht="18.75">
      <c r="A155" s="114"/>
      <c r="F155" s="101"/>
      <c r="G155" s="101"/>
      <c r="H155" s="101"/>
      <c r="I155" s="101"/>
      <c r="J155" s="101"/>
      <c r="K155" s="101"/>
      <c r="L155" s="101"/>
    </row>
    <row r="156" spans="1:12" s="102" customFormat="1" ht="18.75">
      <c r="A156" s="114"/>
      <c r="F156" s="101"/>
      <c r="G156" s="101"/>
      <c r="H156" s="101"/>
      <c r="I156" s="101"/>
      <c r="J156" s="101"/>
      <c r="K156" s="101"/>
      <c r="L156" s="101"/>
    </row>
    <row r="157" spans="1:12" s="102" customFormat="1" ht="18.75">
      <c r="A157" s="114"/>
      <c r="F157" s="101"/>
      <c r="G157" s="101"/>
      <c r="H157" s="101"/>
      <c r="I157" s="101"/>
      <c r="J157" s="101"/>
      <c r="K157" s="101"/>
      <c r="L157" s="101"/>
    </row>
    <row r="158" spans="1:12" s="102" customFormat="1" ht="18.75">
      <c r="A158" s="114"/>
      <c r="F158" s="101"/>
      <c r="G158" s="101"/>
      <c r="H158" s="101"/>
      <c r="I158" s="101"/>
      <c r="J158" s="101"/>
      <c r="K158" s="101"/>
      <c r="L158" s="101"/>
    </row>
    <row r="159" spans="1:12" s="102" customFormat="1" ht="18.75">
      <c r="A159" s="114"/>
      <c r="F159" s="101"/>
      <c r="G159" s="101"/>
      <c r="H159" s="101"/>
      <c r="I159" s="101"/>
      <c r="J159" s="101"/>
      <c r="K159" s="101"/>
      <c r="L159" s="101"/>
    </row>
    <row r="160" spans="1:12" s="102" customFormat="1" ht="18.75">
      <c r="A160" s="114"/>
      <c r="F160" s="101"/>
      <c r="G160" s="101"/>
      <c r="H160" s="101"/>
      <c r="I160" s="101"/>
      <c r="J160" s="101"/>
      <c r="K160" s="101"/>
      <c r="L160" s="101"/>
    </row>
    <row r="161" spans="1:12" s="102" customFormat="1" ht="18.75">
      <c r="A161" s="114"/>
      <c r="F161" s="101"/>
      <c r="G161" s="101"/>
      <c r="H161" s="101"/>
      <c r="I161" s="101"/>
      <c r="J161" s="101"/>
      <c r="K161" s="101"/>
      <c r="L161" s="101"/>
    </row>
    <row r="162" spans="1:12" s="102" customFormat="1" ht="18.75">
      <c r="A162" s="114"/>
      <c r="F162" s="101"/>
      <c r="G162" s="101"/>
      <c r="H162" s="101"/>
      <c r="I162" s="101"/>
      <c r="J162" s="101"/>
      <c r="K162" s="101"/>
      <c r="L162" s="101"/>
    </row>
    <row r="163" spans="1:12" s="102" customFormat="1" ht="18.75">
      <c r="A163" s="114"/>
      <c r="F163" s="101"/>
      <c r="G163" s="101"/>
      <c r="H163" s="101"/>
      <c r="I163" s="101"/>
      <c r="J163" s="101"/>
      <c r="K163" s="101"/>
      <c r="L163" s="101"/>
    </row>
    <row r="164" spans="1:12" s="102" customFormat="1" ht="18.75">
      <c r="A164" s="114"/>
      <c r="F164" s="101"/>
      <c r="G164" s="101"/>
      <c r="H164" s="101"/>
      <c r="I164" s="101"/>
      <c r="J164" s="101"/>
      <c r="K164" s="101"/>
      <c r="L164" s="101"/>
    </row>
    <row r="165" spans="1:12" s="102" customFormat="1" ht="18.75">
      <c r="A165" s="114"/>
      <c r="F165" s="101"/>
      <c r="G165" s="101"/>
      <c r="H165" s="101"/>
      <c r="I165" s="101"/>
      <c r="J165" s="101"/>
      <c r="K165" s="101"/>
      <c r="L165" s="101"/>
    </row>
    <row r="166" spans="1:12" s="102" customFormat="1" ht="18.75">
      <c r="A166" s="114"/>
      <c r="F166" s="101"/>
      <c r="G166" s="101"/>
      <c r="H166" s="101"/>
      <c r="I166" s="101"/>
      <c r="J166" s="101"/>
      <c r="K166" s="101"/>
      <c r="L166" s="101"/>
    </row>
    <row r="167" spans="1:12" s="102" customFormat="1" ht="18.75">
      <c r="A167" s="114"/>
      <c r="F167" s="101"/>
      <c r="G167" s="101"/>
      <c r="H167" s="101"/>
      <c r="I167" s="101"/>
      <c r="J167" s="101"/>
      <c r="K167" s="101"/>
      <c r="L167" s="101"/>
    </row>
    <row r="168" spans="1:12" s="102" customFormat="1" ht="18.75">
      <c r="A168" s="114"/>
      <c r="F168" s="101"/>
      <c r="G168" s="101"/>
      <c r="H168" s="101"/>
      <c r="I168" s="101"/>
      <c r="J168" s="101"/>
      <c r="K168" s="101"/>
      <c r="L168" s="101"/>
    </row>
    <row r="169" spans="1:12" s="102" customFormat="1" ht="18.75">
      <c r="A169" s="114"/>
      <c r="F169" s="101"/>
      <c r="G169" s="101"/>
      <c r="H169" s="101"/>
      <c r="I169" s="101"/>
      <c r="J169" s="101"/>
      <c r="K169" s="101"/>
      <c r="L169" s="101"/>
    </row>
    <row r="170" spans="1:12" s="102" customFormat="1" ht="18.75">
      <c r="A170" s="114"/>
      <c r="F170" s="101"/>
      <c r="G170" s="101"/>
      <c r="H170" s="101"/>
      <c r="I170" s="101"/>
      <c r="J170" s="101"/>
      <c r="K170" s="101"/>
      <c r="L170" s="101"/>
    </row>
    <row r="171" spans="1:12" s="102" customFormat="1" ht="18.75">
      <c r="A171" s="114"/>
      <c r="F171" s="101"/>
      <c r="G171" s="101"/>
      <c r="H171" s="101"/>
      <c r="I171" s="101"/>
      <c r="J171" s="101"/>
      <c r="K171" s="101"/>
      <c r="L171" s="101"/>
    </row>
    <row r="172" spans="1:12" s="102" customFormat="1" ht="18.75">
      <c r="A172" s="114"/>
      <c r="F172" s="101"/>
      <c r="G172" s="101"/>
      <c r="H172" s="101"/>
      <c r="I172" s="101"/>
      <c r="J172" s="101"/>
      <c r="K172" s="101"/>
      <c r="L172" s="101"/>
    </row>
    <row r="173" spans="1:12" s="102" customFormat="1" ht="18.75">
      <c r="A173" s="114"/>
      <c r="F173" s="101"/>
      <c r="G173" s="101"/>
      <c r="H173" s="101"/>
      <c r="I173" s="101"/>
      <c r="J173" s="101"/>
      <c r="K173" s="101"/>
      <c r="L173" s="101"/>
    </row>
    <row r="174" spans="1:12" s="102" customFormat="1" ht="18.75">
      <c r="A174" s="114"/>
      <c r="F174" s="101"/>
      <c r="G174" s="101"/>
      <c r="H174" s="101"/>
      <c r="I174" s="101"/>
      <c r="J174" s="101"/>
      <c r="K174" s="101"/>
      <c r="L174" s="101"/>
    </row>
    <row r="175" spans="1:12" s="102" customFormat="1" ht="18.75">
      <c r="A175" s="114"/>
      <c r="F175" s="101"/>
      <c r="G175" s="101"/>
      <c r="H175" s="101"/>
      <c r="I175" s="101"/>
      <c r="J175" s="101"/>
      <c r="K175" s="101"/>
      <c r="L175" s="101"/>
    </row>
    <row r="176" spans="1:12" s="102" customFormat="1" ht="18.75">
      <c r="A176" s="114"/>
      <c r="F176" s="101"/>
      <c r="G176" s="101"/>
      <c r="H176" s="101"/>
      <c r="I176" s="101"/>
      <c r="J176" s="101"/>
      <c r="K176" s="101"/>
      <c r="L176" s="101"/>
    </row>
    <row r="177" spans="1:12" s="102" customFormat="1" ht="18.75">
      <c r="A177" s="114"/>
      <c r="F177" s="101"/>
      <c r="G177" s="101"/>
      <c r="H177" s="101"/>
      <c r="I177" s="101"/>
      <c r="J177" s="101"/>
      <c r="K177" s="101"/>
      <c r="L177" s="101"/>
    </row>
    <row r="178" spans="1:12" s="102" customFormat="1" ht="18.75">
      <c r="A178" s="114"/>
      <c r="F178" s="101"/>
      <c r="G178" s="101"/>
      <c r="H178" s="101"/>
      <c r="I178" s="101"/>
      <c r="J178" s="101"/>
      <c r="K178" s="101"/>
      <c r="L178" s="101"/>
    </row>
    <row r="179" spans="1:12" s="102" customFormat="1" ht="18.75">
      <c r="A179" s="114"/>
      <c r="F179" s="101"/>
      <c r="G179" s="101"/>
      <c r="H179" s="101"/>
      <c r="I179" s="101"/>
      <c r="J179" s="101"/>
      <c r="K179" s="101"/>
      <c r="L179" s="101"/>
    </row>
    <row r="180" spans="1:12" s="102" customFormat="1" ht="18.75">
      <c r="A180" s="114"/>
      <c r="F180" s="101"/>
      <c r="G180" s="101"/>
      <c r="H180" s="101"/>
      <c r="I180" s="101"/>
      <c r="J180" s="101"/>
      <c r="K180" s="101"/>
      <c r="L180" s="101"/>
    </row>
    <row r="181" spans="1:12" s="102" customFormat="1" ht="18.75">
      <c r="A181" s="114"/>
      <c r="F181" s="101"/>
      <c r="G181" s="101"/>
      <c r="H181" s="101"/>
      <c r="I181" s="101"/>
      <c r="J181" s="101"/>
      <c r="K181" s="101"/>
      <c r="L181" s="101"/>
    </row>
    <row r="182" spans="1:12" s="102" customFormat="1" ht="18.75">
      <c r="A182" s="114"/>
      <c r="F182" s="101"/>
      <c r="G182" s="101"/>
      <c r="H182" s="101"/>
      <c r="I182" s="101"/>
      <c r="J182" s="101"/>
      <c r="K182" s="101"/>
      <c r="L182" s="101"/>
    </row>
    <row r="183" spans="1:12" s="102" customFormat="1" ht="18.75">
      <c r="A183" s="114"/>
      <c r="F183" s="101"/>
      <c r="G183" s="101"/>
      <c r="H183" s="101"/>
      <c r="I183" s="101"/>
      <c r="J183" s="101"/>
      <c r="K183" s="101"/>
      <c r="L183" s="101"/>
    </row>
    <row r="184" spans="1:12" s="102" customFormat="1" ht="18.75">
      <c r="A184" s="114"/>
      <c r="F184" s="101"/>
      <c r="G184" s="101"/>
      <c r="H184" s="101"/>
      <c r="I184" s="101"/>
      <c r="J184" s="101"/>
      <c r="K184" s="101"/>
      <c r="L184" s="101"/>
    </row>
    <row r="185" spans="1:12" s="102" customFormat="1" ht="18.75">
      <c r="A185" s="114"/>
      <c r="F185" s="101"/>
      <c r="G185" s="101"/>
      <c r="H185" s="101"/>
      <c r="I185" s="101"/>
      <c r="J185" s="101"/>
      <c r="K185" s="101"/>
      <c r="L185" s="101"/>
    </row>
    <row r="186" spans="1:12" s="102" customFormat="1" ht="18.75">
      <c r="A186" s="114"/>
      <c r="F186" s="101"/>
      <c r="G186" s="101"/>
      <c r="H186" s="101"/>
      <c r="I186" s="101"/>
      <c r="J186" s="101"/>
      <c r="K186" s="101"/>
      <c r="L186" s="101"/>
    </row>
    <row r="187" spans="1:12" s="102" customFormat="1" ht="18.75">
      <c r="A187" s="114"/>
      <c r="F187" s="101"/>
      <c r="G187" s="101"/>
      <c r="H187" s="101"/>
      <c r="I187" s="101"/>
      <c r="J187" s="101"/>
      <c r="K187" s="101"/>
      <c r="L187" s="101"/>
    </row>
    <row r="188" spans="1:12" s="102" customFormat="1" ht="18.75">
      <c r="A188" s="114"/>
      <c r="F188" s="101"/>
      <c r="G188" s="101"/>
      <c r="H188" s="101"/>
      <c r="I188" s="101"/>
      <c r="J188" s="101"/>
      <c r="K188" s="101"/>
      <c r="L188" s="101"/>
    </row>
    <row r="189" spans="1:12" s="102" customFormat="1" ht="18.75">
      <c r="A189" s="114"/>
      <c r="F189" s="101"/>
      <c r="G189" s="101"/>
      <c r="H189" s="101"/>
      <c r="I189" s="101"/>
      <c r="J189" s="101"/>
      <c r="K189" s="101"/>
      <c r="L189" s="101"/>
    </row>
    <row r="190" spans="1:12" s="102" customFormat="1" ht="18.75">
      <c r="A190" s="114"/>
      <c r="F190" s="101"/>
      <c r="G190" s="101"/>
      <c r="H190" s="101"/>
      <c r="I190" s="101"/>
      <c r="J190" s="101"/>
      <c r="K190" s="101"/>
      <c r="L190" s="101"/>
    </row>
    <row r="191" spans="1:12" s="102" customFormat="1" ht="18.75">
      <c r="A191" s="114"/>
      <c r="F191" s="101"/>
      <c r="G191" s="101"/>
      <c r="H191" s="101"/>
      <c r="I191" s="101"/>
      <c r="J191" s="101"/>
      <c r="K191" s="101"/>
      <c r="L191" s="101"/>
    </row>
    <row r="192" spans="1:12" s="102" customFormat="1" ht="18.75">
      <c r="A192" s="114"/>
      <c r="F192" s="101"/>
      <c r="G192" s="101"/>
      <c r="H192" s="101"/>
      <c r="I192" s="101"/>
      <c r="J192" s="101"/>
      <c r="K192" s="101"/>
      <c r="L192" s="101"/>
    </row>
    <row r="193" spans="1:12" s="102" customFormat="1" ht="18.75">
      <c r="A193" s="114"/>
      <c r="F193" s="101"/>
      <c r="G193" s="101"/>
      <c r="H193" s="101"/>
      <c r="I193" s="101"/>
      <c r="J193" s="101"/>
      <c r="K193" s="101"/>
      <c r="L193" s="101"/>
    </row>
    <row r="194" spans="1:12" s="102" customFormat="1" ht="18.75">
      <c r="A194" s="114"/>
      <c r="F194" s="101"/>
      <c r="G194" s="101"/>
      <c r="H194" s="101"/>
      <c r="I194" s="101"/>
      <c r="J194" s="101"/>
      <c r="K194" s="101"/>
      <c r="L194" s="101"/>
    </row>
    <row r="195" spans="1:12" s="102" customFormat="1" ht="18.75">
      <c r="A195" s="114"/>
      <c r="F195" s="101"/>
      <c r="G195" s="101"/>
      <c r="H195" s="101"/>
      <c r="I195" s="101"/>
      <c r="J195" s="101"/>
      <c r="K195" s="101"/>
      <c r="L195" s="101"/>
    </row>
    <row r="196" spans="1:12" s="102" customFormat="1" ht="18.75">
      <c r="A196" s="114"/>
      <c r="F196" s="101"/>
      <c r="G196" s="101"/>
      <c r="H196" s="101"/>
      <c r="I196" s="101"/>
      <c r="J196" s="101"/>
      <c r="K196" s="101"/>
      <c r="L196" s="101"/>
    </row>
    <row r="197" spans="1:12" s="102" customFormat="1" ht="18.75">
      <c r="A197" s="114"/>
      <c r="F197" s="101"/>
      <c r="G197" s="101"/>
      <c r="H197" s="101"/>
      <c r="I197" s="101"/>
      <c r="J197" s="101"/>
      <c r="K197" s="101"/>
      <c r="L197" s="101"/>
    </row>
    <row r="198" spans="1:12" s="102" customFormat="1" ht="18.75">
      <c r="A198" s="114"/>
      <c r="F198" s="101"/>
      <c r="G198" s="101"/>
      <c r="H198" s="101"/>
      <c r="I198" s="101"/>
      <c r="J198" s="101"/>
      <c r="K198" s="101"/>
      <c r="L198" s="101"/>
    </row>
  </sheetData>
  <sheetProtection selectLockedCells="1" selectUnlockedCells="1"/>
  <mergeCells count="14">
    <mergeCell ref="A6:J6"/>
    <mergeCell ref="A19:J19"/>
    <mergeCell ref="C47:F47"/>
    <mergeCell ref="H47:J47"/>
    <mergeCell ref="C48:F48"/>
    <mergeCell ref="H48:J48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1.18125" right="0.39375" top="0.7875" bottom="0.7875" header="0.39375" footer="0.5118055555555555"/>
  <pageSetup horizontalDpi="300" verticalDpi="300" orientation="landscape" paperSize="9" scale="56"/>
  <headerFooter alignWithMargins="0">
    <oddHeader>&amp;C&amp;"Times New Roman,Звичайний"&amp;14 
7&amp;R&amp;"Times New Roman,Звичайний"&amp;14Продовження додатка 1
Таблиця 2</oddHeader>
  </headerFooter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107"/>
  <sheetViews>
    <sheetView zoomScale="75" zoomScaleNormal="75" zoomScaleSheetLayoutView="50" zoomScalePageLayoutView="0" workbookViewId="0" topLeftCell="A58">
      <selection activeCell="C3" sqref="C3"/>
    </sheetView>
  </sheetViews>
  <sheetFormatPr defaultColWidth="9.00390625" defaultRowHeight="12.75"/>
  <cols>
    <col min="1" max="1" width="93.25390625" style="82" customWidth="1"/>
    <col min="2" max="2" width="15.00390625" style="82" customWidth="1"/>
    <col min="3" max="3" width="13.375" style="82" customWidth="1"/>
    <col min="4" max="5" width="16.00390625" style="82" customWidth="1"/>
    <col min="6" max="6" width="15.25390625" style="82" customWidth="1"/>
    <col min="7" max="7" width="14.375" style="82" customWidth="1"/>
    <col min="8" max="8" width="16.00390625" style="82" customWidth="1"/>
    <col min="9" max="9" width="17.75390625" style="82" customWidth="1"/>
    <col min="10" max="10" width="16.00390625" style="82" customWidth="1"/>
    <col min="11" max="11" width="9.25390625" style="82" customWidth="1"/>
    <col min="12" max="16384" width="9.125" style="82" customWidth="1"/>
  </cols>
  <sheetData>
    <row r="1" spans="1:10" ht="18.75">
      <c r="A1" s="214" t="s">
        <v>284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8.7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48" customHeight="1">
      <c r="A3" s="230" t="s">
        <v>39</v>
      </c>
      <c r="B3" s="217" t="s">
        <v>285</v>
      </c>
      <c r="C3" s="216" t="s">
        <v>41</v>
      </c>
      <c r="D3" s="216" t="s">
        <v>42</v>
      </c>
      <c r="E3" s="217" t="s">
        <v>43</v>
      </c>
      <c r="F3" s="216" t="s">
        <v>44</v>
      </c>
      <c r="G3" s="216" t="s">
        <v>158</v>
      </c>
      <c r="H3" s="216"/>
      <c r="I3" s="216"/>
      <c r="J3" s="216"/>
    </row>
    <row r="4" spans="1:10" ht="38.25" customHeight="1">
      <c r="A4" s="230"/>
      <c r="B4" s="217"/>
      <c r="C4" s="216"/>
      <c r="D4" s="216"/>
      <c r="E4" s="217"/>
      <c r="F4" s="216"/>
      <c r="G4" s="30" t="s">
        <v>160</v>
      </c>
      <c r="H4" s="30" t="s">
        <v>161</v>
      </c>
      <c r="I4" s="30" t="s">
        <v>162</v>
      </c>
      <c r="J4" s="30" t="s">
        <v>163</v>
      </c>
    </row>
    <row r="5" spans="1:10" ht="18" customHeight="1">
      <c r="A5" s="29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</row>
    <row r="6" spans="1:10" s="119" customFormat="1" ht="19.5" customHeight="1">
      <c r="A6" s="115" t="s">
        <v>286</v>
      </c>
      <c r="B6" s="116"/>
      <c r="C6" s="117"/>
      <c r="D6" s="117"/>
      <c r="E6" s="117"/>
      <c r="F6" s="117"/>
      <c r="G6" s="117"/>
      <c r="H6" s="117"/>
      <c r="I6" s="117"/>
      <c r="J6" s="118"/>
    </row>
    <row r="7" spans="1:10" ht="19.5" customHeight="1">
      <c r="A7" s="120" t="s">
        <v>287</v>
      </c>
      <c r="B7" s="121">
        <v>3000</v>
      </c>
      <c r="C7" s="36">
        <f>SUM(C8:C13,C17)</f>
        <v>0</v>
      </c>
      <c r="D7" s="36">
        <f>SUM(D8:D13,D17)</f>
        <v>0</v>
      </c>
      <c r="E7" s="36">
        <f>SUM(E8:E13,E17)</f>
        <v>0</v>
      </c>
      <c r="F7" s="58">
        <f aca="true" t="shared" si="0" ref="F7:F37">SUM(G7:J7)</f>
        <v>401.76000000000005</v>
      </c>
      <c r="G7" s="36">
        <f>SUM(G8:G13,G17)</f>
        <v>72.36</v>
      </c>
      <c r="H7" s="36">
        <f>SUM(H8:H13,H17)</f>
        <v>97.2</v>
      </c>
      <c r="I7" s="36">
        <f>SUM(I8:I13,I17)</f>
        <v>140.4</v>
      </c>
      <c r="J7" s="36">
        <f>SUM(J8:J13,J17)</f>
        <v>91.8</v>
      </c>
    </row>
    <row r="8" spans="1:10" ht="19.5" customHeight="1">
      <c r="A8" s="42" t="s">
        <v>288</v>
      </c>
      <c r="B8" s="18">
        <v>3010</v>
      </c>
      <c r="C8" s="32"/>
      <c r="D8" s="32"/>
      <c r="E8" s="32"/>
      <c r="F8" s="57">
        <f t="shared" si="0"/>
        <v>401.76000000000005</v>
      </c>
      <c r="G8" s="32">
        <f>'I. Фін результат'!G7*1.2*0.9</f>
        <v>72.36</v>
      </c>
      <c r="H8" s="32">
        <f>'I. Фін результат'!H7*1.2*0.9</f>
        <v>97.2</v>
      </c>
      <c r="I8" s="32">
        <f>'I. Фін результат'!I7*1.2*0.9</f>
        <v>140.4</v>
      </c>
      <c r="J8" s="32">
        <f>'I. Фін результат'!J7*1.2*0.9</f>
        <v>91.8</v>
      </c>
    </row>
    <row r="9" spans="1:10" ht="19.5" customHeight="1">
      <c r="A9" s="42" t="s">
        <v>289</v>
      </c>
      <c r="B9" s="18">
        <v>3020</v>
      </c>
      <c r="C9" s="32">
        <f>'[34]ІІІ. Рух грош. коштів'!D9</f>
        <v>0</v>
      </c>
      <c r="D9" s="32">
        <f>'[35]ІІІ. Рух грош. коштів'!$F$9</f>
        <v>0</v>
      </c>
      <c r="E9" s="32">
        <f>D9</f>
        <v>0</v>
      </c>
      <c r="F9" s="57">
        <f t="shared" si="0"/>
        <v>0</v>
      </c>
      <c r="G9" s="32"/>
      <c r="H9" s="32"/>
      <c r="I9" s="32"/>
      <c r="J9" s="32"/>
    </row>
    <row r="10" spans="1:10" ht="19.5" customHeight="1">
      <c r="A10" s="42" t="s">
        <v>290</v>
      </c>
      <c r="B10" s="18">
        <v>3021</v>
      </c>
      <c r="C10" s="32">
        <f>'[34]ІІІ. Рух грош. коштів'!D10</f>
        <v>0</v>
      </c>
      <c r="D10" s="32">
        <f>'[35]ІІІ. Рух грош. коштів'!$F$10</f>
        <v>0</v>
      </c>
      <c r="E10" s="32">
        <f>D10</f>
        <v>0</v>
      </c>
      <c r="F10" s="57">
        <f t="shared" si="0"/>
        <v>0</v>
      </c>
      <c r="G10" s="32"/>
      <c r="H10" s="32"/>
      <c r="I10" s="32"/>
      <c r="J10" s="32"/>
    </row>
    <row r="11" spans="1:10" ht="19.5" customHeight="1">
      <c r="A11" s="42" t="s">
        <v>291</v>
      </c>
      <c r="B11" s="18">
        <v>3030</v>
      </c>
      <c r="C11" s="32"/>
      <c r="D11" s="32"/>
      <c r="E11" s="32"/>
      <c r="F11" s="57">
        <f t="shared" si="0"/>
        <v>0</v>
      </c>
      <c r="G11" s="32"/>
      <c r="H11" s="32"/>
      <c r="I11" s="32"/>
      <c r="J11" s="32"/>
    </row>
    <row r="12" spans="1:10" ht="18.75">
      <c r="A12" s="42" t="s">
        <v>292</v>
      </c>
      <c r="B12" s="18">
        <v>3040</v>
      </c>
      <c r="C12" s="32"/>
      <c r="D12" s="32"/>
      <c r="E12" s="32"/>
      <c r="F12" s="57">
        <f t="shared" si="0"/>
        <v>0</v>
      </c>
      <c r="G12" s="32"/>
      <c r="H12" s="32"/>
      <c r="I12" s="32"/>
      <c r="J12" s="32"/>
    </row>
    <row r="13" spans="1:10" ht="18.75">
      <c r="A13" s="42" t="s">
        <v>293</v>
      </c>
      <c r="B13" s="18">
        <v>3050</v>
      </c>
      <c r="C13" s="57">
        <f>SUM(C14:C16)</f>
        <v>0</v>
      </c>
      <c r="D13" s="57">
        <f>SUM(D14:D16)</f>
        <v>0</v>
      </c>
      <c r="E13" s="57">
        <f>SUM(E14:E16)</f>
        <v>0</v>
      </c>
      <c r="F13" s="57">
        <f t="shared" si="0"/>
        <v>0</v>
      </c>
      <c r="G13" s="57">
        <v>0</v>
      </c>
      <c r="H13" s="57">
        <v>0</v>
      </c>
      <c r="I13" s="57">
        <v>0</v>
      </c>
      <c r="J13" s="57">
        <v>0</v>
      </c>
    </row>
    <row r="14" spans="1:10" ht="19.5" customHeight="1">
      <c r="A14" s="42" t="s">
        <v>294</v>
      </c>
      <c r="B14" s="18">
        <v>3051</v>
      </c>
      <c r="C14" s="32">
        <f>'[34]ІІІ. Рух грош. коштів'!D14</f>
        <v>0</v>
      </c>
      <c r="D14" s="32">
        <f>'[35]ІІІ. Рух грош. коштів'!$F$14</f>
        <v>0</v>
      </c>
      <c r="E14" s="32">
        <f>D14</f>
        <v>0</v>
      </c>
      <c r="F14" s="57">
        <f t="shared" si="0"/>
        <v>0</v>
      </c>
      <c r="G14" s="32"/>
      <c r="H14" s="32"/>
      <c r="I14" s="32"/>
      <c r="J14" s="32"/>
    </row>
    <row r="15" spans="1:10" ht="19.5" customHeight="1">
      <c r="A15" s="42" t="s">
        <v>295</v>
      </c>
      <c r="B15" s="18">
        <v>3052</v>
      </c>
      <c r="C15" s="32"/>
      <c r="D15" s="32">
        <f>'[35]ІІІ. Рух грош. коштів'!$F$15</f>
        <v>0</v>
      </c>
      <c r="E15" s="32">
        <f>D15</f>
        <v>0</v>
      </c>
      <c r="F15" s="57">
        <f t="shared" si="0"/>
        <v>0</v>
      </c>
      <c r="G15" s="32"/>
      <c r="H15" s="32"/>
      <c r="I15" s="32"/>
      <c r="J15" s="32"/>
    </row>
    <row r="16" spans="1:10" ht="19.5" customHeight="1">
      <c r="A16" s="42" t="s">
        <v>296</v>
      </c>
      <c r="B16" s="18">
        <v>3053</v>
      </c>
      <c r="C16" s="32">
        <f>'[34]ІІІ. Рух грош. коштів'!D16</f>
        <v>0</v>
      </c>
      <c r="D16" s="32">
        <f>'[35]ІІІ. Рух грош. коштів'!$F$16</f>
        <v>0</v>
      </c>
      <c r="E16" s="32">
        <f>D16</f>
        <v>0</v>
      </c>
      <c r="F16" s="57">
        <f t="shared" si="0"/>
        <v>0</v>
      </c>
      <c r="G16" s="32"/>
      <c r="H16" s="32"/>
      <c r="I16" s="32"/>
      <c r="J16" s="32"/>
    </row>
    <row r="17" spans="1:10" ht="58.5" customHeight="1">
      <c r="A17" s="42" t="s">
        <v>297</v>
      </c>
      <c r="B17" s="18">
        <v>3060</v>
      </c>
      <c r="C17" s="32"/>
      <c r="D17" s="32"/>
      <c r="E17" s="32"/>
      <c r="F17" s="57">
        <f t="shared" si="0"/>
        <v>0</v>
      </c>
      <c r="G17" s="32"/>
      <c r="H17" s="32"/>
      <c r="I17" s="32"/>
      <c r="J17" s="32"/>
    </row>
    <row r="18" spans="1:10" ht="19.5" customHeight="1">
      <c r="A18" s="76" t="s">
        <v>298</v>
      </c>
      <c r="B18" s="43">
        <v>3100</v>
      </c>
      <c r="C18" s="36">
        <f>SUM(C19:C21,C25,C35,C36)</f>
        <v>0</v>
      </c>
      <c r="D18" s="36">
        <f>SUM(D19:D21,D25,D35,D36)</f>
        <v>0</v>
      </c>
      <c r="E18" s="36">
        <f>SUM(E19:E21,E25,E35,E36)</f>
        <v>0</v>
      </c>
      <c r="F18" s="58">
        <f t="shared" si="0"/>
        <v>617.056</v>
      </c>
      <c r="G18" s="36">
        <f>SUM(G19:G21,G25,G35,G36)</f>
        <v>167.698</v>
      </c>
      <c r="H18" s="36">
        <f>SUM(H19:H21,H25,H35,H36)</f>
        <v>151.29000000000002</v>
      </c>
      <c r="I18" s="36">
        <f>SUM(I19:I21,I25,I35,I36)</f>
        <v>139.22699999999998</v>
      </c>
      <c r="J18" s="36">
        <f>SUM(J19:J21,J25,J35,J36)</f>
        <v>158.841</v>
      </c>
    </row>
    <row r="19" spans="1:11" ht="19.5" customHeight="1">
      <c r="A19" s="42" t="s">
        <v>299</v>
      </c>
      <c r="B19" s="18">
        <v>3110</v>
      </c>
      <c r="C19" s="32"/>
      <c r="D19" s="32"/>
      <c r="E19" s="32"/>
      <c r="F19" s="57">
        <f t="shared" si="0"/>
        <v>149</v>
      </c>
      <c r="G19" s="32">
        <f>-'I. Фін результат'!G91</f>
        <v>38</v>
      </c>
      <c r="H19" s="32">
        <f>-'I. Фін результат'!H91</f>
        <v>32</v>
      </c>
      <c r="I19" s="32">
        <f>-'I. Фін результат'!I91</f>
        <v>42</v>
      </c>
      <c r="J19" s="32">
        <f>-'I. Фін результат'!J91</f>
        <v>37</v>
      </c>
      <c r="K19" s="81"/>
    </row>
    <row r="20" spans="1:10" ht="19.5" customHeight="1">
      <c r="A20" s="42" t="s">
        <v>300</v>
      </c>
      <c r="B20" s="18">
        <v>3120</v>
      </c>
      <c r="C20" s="32"/>
      <c r="D20" s="32"/>
      <c r="E20" s="32"/>
      <c r="F20" s="57">
        <f t="shared" si="0"/>
        <v>677</v>
      </c>
      <c r="G20" s="32">
        <f>-'I. Фін результат'!G94-'I. Фін результат'!G95</f>
        <v>169</v>
      </c>
      <c r="H20" s="32">
        <f>-'I. Фін результат'!H94-'I. Фін результат'!H95</f>
        <v>169</v>
      </c>
      <c r="I20" s="32">
        <f>-'I. Фін результат'!I94-'I. Фін результат'!I95</f>
        <v>169</v>
      </c>
      <c r="J20" s="32">
        <f>-'I. Фін результат'!J94-'I. Фін результат'!J95</f>
        <v>170</v>
      </c>
    </row>
    <row r="21" spans="1:10" ht="19.5" customHeight="1">
      <c r="A21" s="42" t="s">
        <v>301</v>
      </c>
      <c r="B21" s="18">
        <v>3130</v>
      </c>
      <c r="C21" s="32"/>
      <c r="D21" s="32"/>
      <c r="E21" s="32"/>
      <c r="F21" s="57">
        <f t="shared" si="0"/>
        <v>0</v>
      </c>
      <c r="G21" s="32">
        <v>0</v>
      </c>
      <c r="H21" s="32">
        <v>0</v>
      </c>
      <c r="I21" s="32">
        <v>0</v>
      </c>
      <c r="J21" s="32">
        <v>0</v>
      </c>
    </row>
    <row r="22" spans="1:10" ht="19.5" customHeight="1">
      <c r="A22" s="42" t="s">
        <v>294</v>
      </c>
      <c r="B22" s="18">
        <v>3131</v>
      </c>
      <c r="C22" s="32"/>
      <c r="D22" s="32"/>
      <c r="E22" s="32"/>
      <c r="F22" s="57">
        <f t="shared" si="0"/>
        <v>0</v>
      </c>
      <c r="G22" s="32">
        <v>0</v>
      </c>
      <c r="H22" s="32">
        <v>0</v>
      </c>
      <c r="I22" s="32">
        <v>0</v>
      </c>
      <c r="J22" s="32">
        <v>0</v>
      </c>
    </row>
    <row r="23" spans="1:10" ht="19.5" customHeight="1">
      <c r="A23" s="42" t="s">
        <v>295</v>
      </c>
      <c r="B23" s="18">
        <v>3132</v>
      </c>
      <c r="C23" s="32"/>
      <c r="D23" s="32"/>
      <c r="E23" s="32"/>
      <c r="F23" s="57">
        <f t="shared" si="0"/>
        <v>0</v>
      </c>
      <c r="G23" s="32">
        <v>0</v>
      </c>
      <c r="H23" s="32">
        <v>0</v>
      </c>
      <c r="I23" s="32">
        <v>0</v>
      </c>
      <c r="J23" s="32">
        <v>0</v>
      </c>
    </row>
    <row r="24" spans="1:10" ht="19.5" customHeight="1">
      <c r="A24" s="42" t="s">
        <v>296</v>
      </c>
      <c r="B24" s="18">
        <v>3133</v>
      </c>
      <c r="C24" s="32"/>
      <c r="D24" s="32"/>
      <c r="E24" s="32"/>
      <c r="F24" s="57">
        <f t="shared" si="0"/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19.5" customHeight="1">
      <c r="A25" s="42" t="s">
        <v>302</v>
      </c>
      <c r="B25" s="18">
        <v>3140</v>
      </c>
      <c r="C25" s="57">
        <f>SUM(C26:C31,C34)</f>
        <v>0</v>
      </c>
      <c r="D25" s="57">
        <f>SUM(D26:D31,D34)</f>
        <v>0</v>
      </c>
      <c r="E25" s="57">
        <f>SUM(E26:E31,E34)</f>
        <v>0</v>
      </c>
      <c r="F25" s="57">
        <f t="shared" si="0"/>
        <v>-208.94400000000002</v>
      </c>
      <c r="G25" s="57">
        <f>SUM(G26:G31,G34)</f>
        <v>-39.302</v>
      </c>
      <c r="H25" s="57">
        <f>SUM(H26:H31,H34)</f>
        <v>-49.709999999999994</v>
      </c>
      <c r="I25" s="57">
        <f>SUM(I26:I31,I34)</f>
        <v>-71.77300000000001</v>
      </c>
      <c r="J25" s="57">
        <f>SUM(J26:J31,J34)</f>
        <v>-48.159</v>
      </c>
    </row>
    <row r="26" spans="1:10" ht="19.5" customHeight="1">
      <c r="A26" s="42" t="s">
        <v>77</v>
      </c>
      <c r="B26" s="18">
        <v>3141</v>
      </c>
      <c r="C26" s="32"/>
      <c r="D26" s="32"/>
      <c r="E26" s="32"/>
      <c r="F26" s="57">
        <f t="shared" si="0"/>
        <v>105.66</v>
      </c>
      <c r="G26" s="32">
        <f>-'ІІ. Розр. з бюджетом'!G21</f>
        <v>31.68</v>
      </c>
      <c r="H26" s="32">
        <f>-'ІІ. Розр. з бюджетом'!H21</f>
        <v>25.2</v>
      </c>
      <c r="I26" s="32">
        <f>-'ІІ. Розр. з бюджетом'!I21</f>
        <v>21.42</v>
      </c>
      <c r="J26" s="32">
        <f>-'ІІ. Розр. з бюджетом'!J21</f>
        <v>27.36</v>
      </c>
    </row>
    <row r="27" spans="1:10" ht="19.5" customHeight="1">
      <c r="A27" s="42" t="s">
        <v>303</v>
      </c>
      <c r="B27" s="18">
        <v>3142</v>
      </c>
      <c r="C27" s="32"/>
      <c r="D27" s="32"/>
      <c r="E27" s="32"/>
      <c r="F27" s="57">
        <f t="shared" si="0"/>
        <v>-107.4</v>
      </c>
      <c r="G27" s="32">
        <f>-'ІІ. Розр. з бюджетом'!G22</f>
        <v>-21.8</v>
      </c>
      <c r="H27" s="32">
        <f>-'ІІ. Розр. з бюджетом'!H22</f>
        <v>-25.2</v>
      </c>
      <c r="I27" s="32">
        <f>-'ІІ. Розр. з бюджетом'!I22</f>
        <v>-35.2</v>
      </c>
      <c r="J27" s="32">
        <f>-'ІІ. Розр. з бюджетом'!J22</f>
        <v>-25.2</v>
      </c>
    </row>
    <row r="28" spans="1:10" ht="19.5" customHeight="1">
      <c r="A28" s="42" t="s">
        <v>81</v>
      </c>
      <c r="B28" s="18">
        <v>3143</v>
      </c>
      <c r="C28" s="32"/>
      <c r="D28" s="32"/>
      <c r="E28" s="32"/>
      <c r="F28" s="57">
        <f t="shared" si="0"/>
        <v>0</v>
      </c>
      <c r="G28" s="32">
        <v>0</v>
      </c>
      <c r="H28" s="32">
        <v>0</v>
      </c>
      <c r="I28" s="32">
        <v>0</v>
      </c>
      <c r="J28" s="32">
        <v>0</v>
      </c>
    </row>
    <row r="29" spans="1:10" ht="19.5" customHeight="1">
      <c r="A29" s="42" t="s">
        <v>304</v>
      </c>
      <c r="B29" s="18">
        <v>3144</v>
      </c>
      <c r="C29" s="32"/>
      <c r="D29" s="32"/>
      <c r="E29" s="32"/>
      <c r="F29" s="57">
        <f t="shared" si="0"/>
        <v>0</v>
      </c>
      <c r="G29" s="32">
        <f>-'ІІ. Розр. з бюджетом'!G27</f>
        <v>0</v>
      </c>
      <c r="H29" s="32">
        <f>-'ІІ. Розр. з бюджетом'!H27</f>
        <v>0</v>
      </c>
      <c r="I29" s="32">
        <f>-'ІІ. Розр. з бюджетом'!I27</f>
        <v>0</v>
      </c>
      <c r="J29" s="32">
        <f>-'ІІ. Розр. з бюджетом'!J27</f>
        <v>0</v>
      </c>
    </row>
    <row r="30" spans="1:10" ht="19.5" customHeight="1">
      <c r="A30" s="42" t="s">
        <v>305</v>
      </c>
      <c r="B30" s="18">
        <v>3145</v>
      </c>
      <c r="C30" s="32"/>
      <c r="D30" s="32"/>
      <c r="E30" s="32"/>
      <c r="F30" s="57">
        <f t="shared" si="0"/>
        <v>0</v>
      </c>
      <c r="G30" s="32">
        <f>-'ІІ. Розр. з бюджетом'!G31</f>
        <v>0</v>
      </c>
      <c r="H30" s="32">
        <f>-'ІІ. Розр. з бюджетом'!H31</f>
        <v>0</v>
      </c>
      <c r="I30" s="32">
        <f>-'ІІ. Розр. з бюджетом'!I31</f>
        <v>0</v>
      </c>
      <c r="J30" s="32">
        <f>-'ІІ. Розр. з бюджетом'!J31</f>
        <v>0</v>
      </c>
    </row>
    <row r="31" spans="1:10" ht="19.5" customHeight="1">
      <c r="A31" s="42" t="s">
        <v>306</v>
      </c>
      <c r="B31" s="18">
        <v>3146</v>
      </c>
      <c r="C31" s="57">
        <f>SUM(C32,C33)</f>
        <v>0</v>
      </c>
      <c r="D31" s="57">
        <f>SUM(D32,D33)</f>
        <v>0</v>
      </c>
      <c r="E31" s="57">
        <f>SUM(E32,E33)</f>
        <v>0</v>
      </c>
      <c r="F31" s="57">
        <f t="shared" si="0"/>
        <v>-215.499</v>
      </c>
      <c r="G31" s="57">
        <f>SUM(G32,G33)</f>
        <v>-51.252</v>
      </c>
      <c r="H31" s="57">
        <f>SUM(H32,H33)</f>
        <v>-51.779999999999994</v>
      </c>
      <c r="I31" s="57">
        <f>SUM(I32,I33)</f>
        <v>-60.063</v>
      </c>
      <c r="J31" s="57">
        <f>SUM(J32,J33)</f>
        <v>-52.404</v>
      </c>
    </row>
    <row r="32" spans="1:10" ht="19.5" customHeight="1">
      <c r="A32" s="42" t="s">
        <v>307</v>
      </c>
      <c r="B32" s="18" t="s">
        <v>308</v>
      </c>
      <c r="C32" s="32">
        <f>'[34]ІІІ. Рух грош. коштів'!D32</f>
        <v>0</v>
      </c>
      <c r="D32" s="32"/>
      <c r="E32" s="32">
        <f>D32</f>
        <v>0</v>
      </c>
      <c r="F32" s="57">
        <f t="shared" si="0"/>
        <v>-215.499</v>
      </c>
      <c r="G32" s="32">
        <f>-'ІІ. Розр. з бюджетом'!G25</f>
        <v>-51.252</v>
      </c>
      <c r="H32" s="32">
        <f>-'ІІ. Розр. з бюджетом'!H25</f>
        <v>-51.779999999999994</v>
      </c>
      <c r="I32" s="32">
        <f>-'ІІ. Розр. з бюджетом'!I25</f>
        <v>-60.063</v>
      </c>
      <c r="J32" s="32">
        <f>-'ІІ. Розр. з бюджетом'!J25</f>
        <v>-52.404</v>
      </c>
    </row>
    <row r="33" spans="1:10" ht="37.5">
      <c r="A33" s="42" t="s">
        <v>309</v>
      </c>
      <c r="B33" s="18" t="s">
        <v>310</v>
      </c>
      <c r="C33" s="32">
        <f>'[34]ІІІ. Рух грош. коштів'!D33</f>
        <v>0</v>
      </c>
      <c r="D33" s="32">
        <f>'[35]ІІІ. Рух грош. коштів'!$F$33</f>
        <v>0</v>
      </c>
      <c r="E33" s="32">
        <v>0</v>
      </c>
      <c r="F33" s="57">
        <f t="shared" si="0"/>
        <v>0</v>
      </c>
      <c r="G33" s="32">
        <v>0</v>
      </c>
      <c r="H33" s="32">
        <v>0</v>
      </c>
      <c r="I33" s="32">
        <v>0</v>
      </c>
      <c r="J33" s="32">
        <v>0</v>
      </c>
    </row>
    <row r="34" spans="1:10" ht="38.25" customHeight="1">
      <c r="A34" s="42" t="s">
        <v>311</v>
      </c>
      <c r="B34" s="18">
        <v>3150</v>
      </c>
      <c r="C34" s="32"/>
      <c r="D34" s="32"/>
      <c r="E34" s="32"/>
      <c r="F34" s="57">
        <f t="shared" si="0"/>
        <v>8.294999999999998</v>
      </c>
      <c r="G34" s="32">
        <f>-('ІІ. Розр. з бюджетом'!G32+'ІІ. Розр. з бюджетом'!G33+'ІІ. Розр. з бюджетом'!G34+'ІІ. Розр. з бюджетом'!G39)</f>
        <v>2.07</v>
      </c>
      <c r="H34" s="32">
        <f>-('ІІ. Розр. з бюджетом'!H32+'ІІ. Розр. з бюджетом'!H33+'ІІ. Розр. з бюджетом'!H34+'ІІ. Розр. з бюджетом'!H39)</f>
        <v>2.07</v>
      </c>
      <c r="I34" s="32">
        <f>-('ІІ. Розр. з бюджетом'!I32+'ІІ. Розр. з бюджетом'!I33+'ІІ. Розр. з бюджетом'!I34+'ІІ. Розр. з бюджетом'!I39)</f>
        <v>2.07</v>
      </c>
      <c r="J34" s="32">
        <f>-('ІІ. Розр. з бюджетом'!J32+'ІІ. Розр. з бюджетом'!J33+'ІІ. Розр. з бюджетом'!J34+'ІІ. Розр. з бюджетом'!J39)</f>
        <v>2.085</v>
      </c>
    </row>
    <row r="35" spans="1:10" ht="19.5" customHeight="1">
      <c r="A35" s="42" t="s">
        <v>312</v>
      </c>
      <c r="B35" s="18">
        <v>3160</v>
      </c>
      <c r="C35" s="32"/>
      <c r="D35" s="32"/>
      <c r="E35" s="32"/>
      <c r="F35" s="57">
        <f t="shared" si="0"/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19.5" customHeight="1">
      <c r="A36" s="42" t="s">
        <v>313</v>
      </c>
      <c r="B36" s="18">
        <v>3170</v>
      </c>
      <c r="C36" s="32"/>
      <c r="D36" s="32"/>
      <c r="E36" s="32"/>
      <c r="F36" s="57">
        <f t="shared" si="0"/>
        <v>0</v>
      </c>
      <c r="G36" s="32">
        <f>-'ІІ. Розр. з бюджетом'!G29</f>
        <v>0</v>
      </c>
      <c r="H36" s="32">
        <f>-'ІІ. Розр. з бюджетом'!H29</f>
        <v>0</v>
      </c>
      <c r="I36" s="32">
        <f>-'ІІ. Розр. з бюджетом'!I29</f>
        <v>0</v>
      </c>
      <c r="J36" s="32">
        <f>-'ІІ. Розр. з бюджетом'!J29</f>
        <v>0</v>
      </c>
    </row>
    <row r="37" spans="1:10" ht="19.5" customHeight="1">
      <c r="A37" s="76" t="s">
        <v>94</v>
      </c>
      <c r="B37" s="43">
        <v>3195</v>
      </c>
      <c r="C37" s="36">
        <f>SUM(C7,C18)</f>
        <v>0</v>
      </c>
      <c r="D37" s="36">
        <f>SUM(D7,D18)</f>
        <v>0</v>
      </c>
      <c r="E37" s="36">
        <f>SUM(E7,E18)</f>
        <v>0</v>
      </c>
      <c r="F37" s="58">
        <f t="shared" si="0"/>
        <v>1018.816</v>
      </c>
      <c r="G37" s="36">
        <f>SUM(G7,G18)</f>
        <v>240.058</v>
      </c>
      <c r="H37" s="36">
        <f>SUM(H7,H18)</f>
        <v>248.49</v>
      </c>
      <c r="I37" s="36">
        <f>SUM(I7,I18)</f>
        <v>279.62699999999995</v>
      </c>
      <c r="J37" s="36">
        <f>SUM(J7,J18)</f>
        <v>250.64100000000002</v>
      </c>
    </row>
    <row r="38" spans="1:10" ht="19.5" customHeight="1">
      <c r="A38" s="115" t="s">
        <v>314</v>
      </c>
      <c r="B38" s="116"/>
      <c r="C38" s="117"/>
      <c r="D38" s="117"/>
      <c r="E38" s="117"/>
      <c r="F38" s="117"/>
      <c r="G38" s="117"/>
      <c r="H38" s="117"/>
      <c r="I38" s="117"/>
      <c r="J38" s="118"/>
    </row>
    <row r="39" spans="1:10" ht="19.5" customHeight="1">
      <c r="A39" s="120" t="s">
        <v>315</v>
      </c>
      <c r="B39" s="121">
        <v>3200</v>
      </c>
      <c r="C39" s="36">
        <f>SUM(C40:C43)</f>
        <v>0</v>
      </c>
      <c r="D39" s="36">
        <f>SUM(D40:D43)</f>
        <v>0</v>
      </c>
      <c r="E39" s="36">
        <f>SUM(E40:E43)</f>
        <v>0</v>
      </c>
      <c r="F39" s="58">
        <f>SUM(G39:J39)</f>
        <v>0</v>
      </c>
      <c r="G39" s="36">
        <f>SUM(G40:G43)</f>
        <v>0</v>
      </c>
      <c r="H39" s="36">
        <f>SUM(H40:H43)</f>
        <v>0</v>
      </c>
      <c r="I39" s="36">
        <f>SUM(I40:I43)</f>
        <v>0</v>
      </c>
      <c r="J39" s="36">
        <f>SUM(J40:J43)</f>
        <v>0</v>
      </c>
    </row>
    <row r="40" spans="1:10" ht="19.5" customHeight="1">
      <c r="A40" s="42" t="s">
        <v>316</v>
      </c>
      <c r="B40" s="18">
        <v>3210</v>
      </c>
      <c r="C40" s="32">
        <f>'[34]ІІІ. Рух грош. коштів'!D40</f>
        <v>0</v>
      </c>
      <c r="D40" s="32">
        <f>'[35]ІІІ. Рух грош. коштів'!$F$40</f>
        <v>0</v>
      </c>
      <c r="E40" s="32">
        <f>D40</f>
        <v>0</v>
      </c>
      <c r="F40" s="57">
        <f>SUM(G40:J40)</f>
        <v>0</v>
      </c>
      <c r="G40" s="32"/>
      <c r="H40" s="32"/>
      <c r="I40" s="32"/>
      <c r="J40" s="32"/>
    </row>
    <row r="41" spans="1:10" ht="19.5" customHeight="1">
      <c r="A41" s="42" t="s">
        <v>317</v>
      </c>
      <c r="B41" s="18">
        <v>3220</v>
      </c>
      <c r="C41" s="32">
        <f>'[34]ІІІ. Рух грош. коштів'!D41</f>
        <v>0</v>
      </c>
      <c r="D41" s="32">
        <f>'[35]ІІІ. Рух грош. коштів'!$F$41</f>
        <v>0</v>
      </c>
      <c r="E41" s="32">
        <f>D41</f>
        <v>0</v>
      </c>
      <c r="F41" s="57">
        <f>SUM(G41:J41)</f>
        <v>0</v>
      </c>
      <c r="G41" s="32"/>
      <c r="H41" s="32"/>
      <c r="I41" s="32"/>
      <c r="J41" s="32"/>
    </row>
    <row r="42" spans="1:10" ht="19.5" customHeight="1">
      <c r="A42" s="42" t="s">
        <v>318</v>
      </c>
      <c r="B42" s="18">
        <v>3230</v>
      </c>
      <c r="C42" s="32">
        <f>'[34]ІІІ. Рух грош. коштів'!D42</f>
        <v>0</v>
      </c>
      <c r="D42" s="32">
        <f>'[35]ІІІ. Рух грош. коштів'!$F$42</f>
        <v>0</v>
      </c>
      <c r="E42" s="32">
        <f>D42</f>
        <v>0</v>
      </c>
      <c r="F42" s="57">
        <f>SUM(G42:J42)</f>
        <v>0</v>
      </c>
      <c r="G42" s="32"/>
      <c r="H42" s="32"/>
      <c r="I42" s="32"/>
      <c r="J42" s="32"/>
    </row>
    <row r="43" spans="1:12" ht="19.5" customHeight="1">
      <c r="A43" s="42" t="s">
        <v>319</v>
      </c>
      <c r="B43" s="18">
        <v>3240</v>
      </c>
      <c r="C43" s="32">
        <f>'[34]ІІІ. Рух грош. коштів'!D43</f>
        <v>0</v>
      </c>
      <c r="D43" s="32">
        <f>'[35]ІІІ. Рух грош. коштів'!$F$43</f>
        <v>0</v>
      </c>
      <c r="E43" s="32">
        <f>D43</f>
        <v>0</v>
      </c>
      <c r="F43" s="57"/>
      <c r="G43" s="32"/>
      <c r="H43" s="32"/>
      <c r="I43" s="32"/>
      <c r="J43" s="32"/>
      <c r="K43" s="1"/>
      <c r="L43" s="1"/>
    </row>
    <row r="44" spans="1:12" ht="19.5" customHeight="1">
      <c r="A44" s="76" t="s">
        <v>320</v>
      </c>
      <c r="B44" s="43">
        <v>3255</v>
      </c>
      <c r="C44" s="36">
        <f>SUM(C45:C49)</f>
        <v>0</v>
      </c>
      <c r="D44" s="36">
        <f>SUM(D45:D49)</f>
        <v>0</v>
      </c>
      <c r="E44" s="36">
        <f>SUM(E45:E49)</f>
        <v>0</v>
      </c>
      <c r="F44" s="58">
        <f aca="true" t="shared" si="1" ref="F44:F50">SUM(G44:J44)</f>
        <v>0</v>
      </c>
      <c r="G44" s="36">
        <f>SUM(G45:G49)</f>
        <v>0</v>
      </c>
      <c r="H44" s="36">
        <f>SUM(H45:H49)</f>
        <v>0</v>
      </c>
      <c r="I44" s="36">
        <f>SUM(I45:I49)</f>
        <v>0</v>
      </c>
      <c r="J44" s="36">
        <f>SUM(J45:J49)</f>
        <v>0</v>
      </c>
      <c r="K44" s="1"/>
      <c r="L44" s="1"/>
    </row>
    <row r="45" spans="1:12" ht="19.5" customHeight="1">
      <c r="A45" s="42" t="s">
        <v>321</v>
      </c>
      <c r="B45" s="18">
        <v>3260</v>
      </c>
      <c r="C45" s="32"/>
      <c r="D45" s="32"/>
      <c r="E45" s="32"/>
      <c r="F45" s="57">
        <f t="shared" si="1"/>
        <v>0</v>
      </c>
      <c r="G45" s="32"/>
      <c r="H45" s="32"/>
      <c r="I45" s="32"/>
      <c r="J45" s="32"/>
      <c r="K45" s="122"/>
      <c r="L45" s="1"/>
    </row>
    <row r="46" spans="1:10" ht="19.5" customHeight="1">
      <c r="A46" s="42" t="s">
        <v>322</v>
      </c>
      <c r="B46" s="18">
        <v>3265</v>
      </c>
      <c r="C46" s="32">
        <f>'[34]ІІІ. Рух грош. коштів'!D46</f>
        <v>0</v>
      </c>
      <c r="D46" s="32">
        <f>'[35]ІІІ. Рух грош. коштів'!$F$46</f>
        <v>0</v>
      </c>
      <c r="E46" s="32">
        <f>D46</f>
        <v>0</v>
      </c>
      <c r="F46" s="57">
        <f t="shared" si="1"/>
        <v>0</v>
      </c>
      <c r="G46" s="32">
        <f>-'IV. Кап. інвестиції'!G7</f>
        <v>0</v>
      </c>
      <c r="H46" s="32">
        <f>-'IV. Кап. інвестиції'!H7</f>
        <v>0</v>
      </c>
      <c r="I46" s="32">
        <f>-'IV. Кап. інвестиції'!I7</f>
        <v>0</v>
      </c>
      <c r="J46" s="32">
        <f>-'IV. Кап. інвестиції'!J7</f>
        <v>0</v>
      </c>
    </row>
    <row r="47" spans="1:10" ht="19.5" customHeight="1">
      <c r="A47" s="42" t="s">
        <v>323</v>
      </c>
      <c r="B47" s="18">
        <v>3270</v>
      </c>
      <c r="C47" s="32">
        <f>'[34]ІІІ. Рух грош. коштів'!D47</f>
        <v>0</v>
      </c>
      <c r="D47" s="32">
        <f>'[35]ІІІ. Рух грош. коштів'!$F$47</f>
        <v>0</v>
      </c>
      <c r="E47" s="32">
        <f>D47</f>
        <v>0</v>
      </c>
      <c r="F47" s="57">
        <f t="shared" si="1"/>
        <v>0</v>
      </c>
      <c r="G47" s="32">
        <f>'IV. Кап. інвестиції'!G10</f>
        <v>0</v>
      </c>
      <c r="H47" s="32">
        <f>'IV. Кап. інвестиції'!H10</f>
        <v>0</v>
      </c>
      <c r="I47" s="32">
        <f>'IV. Кап. інвестиції'!I10</f>
        <v>0</v>
      </c>
      <c r="J47" s="32">
        <f>'IV. Кап. інвестиції'!J10</f>
        <v>0</v>
      </c>
    </row>
    <row r="48" spans="1:10" ht="19.5" customHeight="1">
      <c r="A48" s="42" t="s">
        <v>324</v>
      </c>
      <c r="B48" s="18">
        <v>3275</v>
      </c>
      <c r="C48" s="32">
        <f>'[34]ІІІ. Рух грош. коштів'!D48</f>
        <v>0</v>
      </c>
      <c r="D48" s="32">
        <f>'[35]ІІІ. Рух грош. коштів'!$F$48</f>
        <v>0</v>
      </c>
      <c r="E48" s="32">
        <f>D48</f>
        <v>0</v>
      </c>
      <c r="F48" s="57">
        <f t="shared" si="1"/>
        <v>0</v>
      </c>
      <c r="G48" s="32">
        <v>0</v>
      </c>
      <c r="H48" s="32">
        <v>0</v>
      </c>
      <c r="I48" s="32">
        <v>0</v>
      </c>
      <c r="J48" s="32">
        <v>0</v>
      </c>
    </row>
    <row r="49" spans="1:10" ht="39.75" customHeight="1">
      <c r="A49" s="42" t="s">
        <v>325</v>
      </c>
      <c r="B49" s="18">
        <v>3280</v>
      </c>
      <c r="C49" s="32">
        <f>'[34]ІІІ. Рух грош. коштів'!D49</f>
        <v>0</v>
      </c>
      <c r="D49" s="32">
        <f>'[35]ІІІ. Рух грош. коштів'!$F$49</f>
        <v>0</v>
      </c>
      <c r="E49" s="32">
        <f>D49</f>
        <v>0</v>
      </c>
      <c r="F49" s="57">
        <f t="shared" si="1"/>
        <v>0</v>
      </c>
      <c r="G49" s="32"/>
      <c r="H49" s="32"/>
      <c r="I49" s="32"/>
      <c r="J49" s="32"/>
    </row>
    <row r="50" spans="1:10" ht="19.5" customHeight="1">
      <c r="A50" s="123" t="s">
        <v>95</v>
      </c>
      <c r="B50" s="124">
        <v>3295</v>
      </c>
      <c r="C50" s="36">
        <f>SUM(C39,C44)</f>
        <v>0</v>
      </c>
      <c r="D50" s="36">
        <f>SUM(D39,D44)</f>
        <v>0</v>
      </c>
      <c r="E50" s="36">
        <f>SUM(E39,E44)</f>
        <v>0</v>
      </c>
      <c r="F50" s="58">
        <f t="shared" si="1"/>
        <v>0</v>
      </c>
      <c r="G50" s="36">
        <f>SUM(G39,G44)</f>
        <v>0</v>
      </c>
      <c r="H50" s="36">
        <f>SUM(H39,H44)</f>
        <v>0</v>
      </c>
      <c r="I50" s="36">
        <f>SUM(I39,I44)</f>
        <v>0</v>
      </c>
      <c r="J50" s="36">
        <f>SUM(J39,J44)</f>
        <v>0</v>
      </c>
    </row>
    <row r="51" spans="1:10" ht="19.5" customHeight="1">
      <c r="A51" s="115" t="s">
        <v>326</v>
      </c>
      <c r="B51" s="116"/>
      <c r="C51" s="117"/>
      <c r="D51" s="117"/>
      <c r="E51" s="117"/>
      <c r="F51" s="117"/>
      <c r="G51" s="117"/>
      <c r="H51" s="117"/>
      <c r="I51" s="117"/>
      <c r="J51" s="118"/>
    </row>
    <row r="52" spans="1:10" ht="19.5" customHeight="1">
      <c r="A52" s="76" t="s">
        <v>327</v>
      </c>
      <c r="B52" s="43">
        <v>3300</v>
      </c>
      <c r="C52" s="36">
        <f>SUM(C53,C54,C58)</f>
        <v>0</v>
      </c>
      <c r="D52" s="36">
        <f>SUM(D53,D54,D58)</f>
        <v>0</v>
      </c>
      <c r="E52" s="36">
        <f>SUM(E53,E54,E58)</f>
        <v>0</v>
      </c>
      <c r="F52" s="58">
        <f>SUM(G52:J52)</f>
        <v>0</v>
      </c>
      <c r="G52" s="36">
        <f>SUM(G53,G54,G58)</f>
        <v>0</v>
      </c>
      <c r="H52" s="36">
        <f>SUM(H53,H54,H58)</f>
        <v>0</v>
      </c>
      <c r="I52" s="36">
        <f>SUM(I53,I54,I58)</f>
        <v>0</v>
      </c>
      <c r="J52" s="36">
        <f>SUM(J53,J54,J58)</f>
        <v>0</v>
      </c>
    </row>
    <row r="53" spans="1:10" ht="26.25" customHeight="1">
      <c r="A53" s="42" t="s">
        <v>328</v>
      </c>
      <c r="B53" s="18">
        <v>3310</v>
      </c>
      <c r="C53" s="32"/>
      <c r="D53" s="32">
        <f>'[35]ІІІ. Рух грош. коштів'!$F$53</f>
        <v>0</v>
      </c>
      <c r="E53" s="32">
        <f>D53</f>
        <v>0</v>
      </c>
      <c r="F53" s="57"/>
      <c r="G53" s="32"/>
      <c r="H53" s="32"/>
      <c r="I53" s="32"/>
      <c r="J53" s="32"/>
    </row>
    <row r="54" spans="1:10" ht="23.25" customHeight="1">
      <c r="A54" s="42" t="s">
        <v>329</v>
      </c>
      <c r="B54" s="18">
        <v>3320</v>
      </c>
      <c r="C54" s="57">
        <f>SUM(C55:C57)</f>
        <v>0</v>
      </c>
      <c r="D54" s="57">
        <f>SUM(D55:D57)</f>
        <v>0</v>
      </c>
      <c r="E54" s="57">
        <f>SUM(E55:E57)</f>
        <v>0</v>
      </c>
      <c r="F54" s="57">
        <f aca="true" t="shared" si="2" ref="F54:F67">SUM(G54:J54)</f>
        <v>0</v>
      </c>
      <c r="G54" s="57">
        <f>SUM(G55:G57)</f>
        <v>0</v>
      </c>
      <c r="H54" s="57">
        <f>SUM(H55:H57)</f>
        <v>0</v>
      </c>
      <c r="I54" s="57">
        <f>SUM(I55:I57)</f>
        <v>0</v>
      </c>
      <c r="J54" s="57">
        <f>SUM(J55:J57)</f>
        <v>0</v>
      </c>
    </row>
    <row r="55" spans="1:10" ht="19.5" customHeight="1">
      <c r="A55" s="42" t="s">
        <v>294</v>
      </c>
      <c r="B55" s="18">
        <v>3321</v>
      </c>
      <c r="C55" s="32">
        <f>'[34]ІІІ. Рух грош. коштів'!D55</f>
        <v>0</v>
      </c>
      <c r="D55" s="32">
        <f>'[35]ІІІ. Рух грош. коштів'!$F$55</f>
        <v>0</v>
      </c>
      <c r="E55" s="32">
        <f>D55</f>
        <v>0</v>
      </c>
      <c r="F55" s="57">
        <f t="shared" si="2"/>
        <v>0</v>
      </c>
      <c r="G55" s="32"/>
      <c r="H55" s="32"/>
      <c r="I55" s="32"/>
      <c r="J55" s="32"/>
    </row>
    <row r="56" spans="1:10" ht="19.5" customHeight="1">
      <c r="A56" s="42" t="s">
        <v>295</v>
      </c>
      <c r="B56" s="18">
        <v>3322</v>
      </c>
      <c r="C56" s="32">
        <f>'[34]ІІІ. Рух грош. коштів'!D56</f>
        <v>0</v>
      </c>
      <c r="D56" s="32">
        <f>'[35]ІІІ. Рух грош. коштів'!$F$56</f>
        <v>0</v>
      </c>
      <c r="E56" s="32">
        <f>D56</f>
        <v>0</v>
      </c>
      <c r="F56" s="57">
        <f t="shared" si="2"/>
        <v>0</v>
      </c>
      <c r="G56" s="32"/>
      <c r="H56" s="32"/>
      <c r="I56" s="32"/>
      <c r="J56" s="32"/>
    </row>
    <row r="57" spans="1:10" ht="19.5" customHeight="1">
      <c r="A57" s="42" t="s">
        <v>296</v>
      </c>
      <c r="B57" s="18">
        <v>3323</v>
      </c>
      <c r="C57" s="32">
        <f>'[34]ІІІ. Рух грош. коштів'!D57</f>
        <v>0</v>
      </c>
      <c r="D57" s="32">
        <f>'[35]ІІІ. Рух грош. коштів'!$F$57</f>
        <v>0</v>
      </c>
      <c r="E57" s="32">
        <f>D57</f>
        <v>0</v>
      </c>
      <c r="F57" s="57">
        <f t="shared" si="2"/>
        <v>0</v>
      </c>
      <c r="G57" s="32"/>
      <c r="H57" s="32"/>
      <c r="I57" s="32"/>
      <c r="J57" s="32"/>
    </row>
    <row r="58" spans="1:10" ht="19.5" customHeight="1">
      <c r="A58" s="42" t="s">
        <v>330</v>
      </c>
      <c r="B58" s="18">
        <v>3340</v>
      </c>
      <c r="C58" s="32">
        <f>'[34]ІІІ. Рух грош. коштів'!D58</f>
        <v>0</v>
      </c>
      <c r="D58" s="32">
        <f>'[35]ІІІ. Рух грош. коштів'!$F$58</f>
        <v>0</v>
      </c>
      <c r="E58" s="32">
        <f>D58</f>
        <v>0</v>
      </c>
      <c r="F58" s="57">
        <f t="shared" si="2"/>
        <v>0</v>
      </c>
      <c r="G58" s="32"/>
      <c r="H58" s="32"/>
      <c r="I58" s="32"/>
      <c r="J58" s="32"/>
    </row>
    <row r="59" spans="1:10" ht="19.5" customHeight="1">
      <c r="A59" s="76" t="s">
        <v>331</v>
      </c>
      <c r="B59" s="43">
        <v>3345</v>
      </c>
      <c r="C59" s="36">
        <f>SUM(C60,C61,C65,C66)</f>
        <v>0</v>
      </c>
      <c r="D59" s="36">
        <f>SUM(D60,D61,D65,D66)</f>
        <v>0</v>
      </c>
      <c r="E59" s="36">
        <f>SUM(E60,E61,E65,E66)</f>
        <v>0</v>
      </c>
      <c r="F59" s="58">
        <f t="shared" si="2"/>
        <v>0</v>
      </c>
      <c r="G59" s="36">
        <f>SUM(G60,G61,G65,G66)</f>
        <v>0</v>
      </c>
      <c r="H59" s="36">
        <f>SUM(H60,H61,H65,H66)</f>
        <v>0</v>
      </c>
      <c r="I59" s="36">
        <f>SUM(I60,I61,I65,I66)</f>
        <v>0</v>
      </c>
      <c r="J59" s="36">
        <f>SUM(J60,J61,J65,J66)</f>
        <v>0</v>
      </c>
    </row>
    <row r="60" spans="1:10" ht="19.5" customHeight="1">
      <c r="A60" s="42" t="s">
        <v>332</v>
      </c>
      <c r="B60" s="18">
        <v>3350</v>
      </c>
      <c r="C60" s="32">
        <f>'[34]ІІІ. Рух грош. коштів'!D60</f>
        <v>0</v>
      </c>
      <c r="D60" s="32">
        <f>'[35]ІІІ. Рух грош. коштів'!$F$60</f>
        <v>0</v>
      </c>
      <c r="E60" s="32">
        <f>D60</f>
        <v>0</v>
      </c>
      <c r="F60" s="57">
        <f t="shared" si="2"/>
        <v>0</v>
      </c>
      <c r="G60" s="32">
        <v>0</v>
      </c>
      <c r="H60" s="32">
        <v>0</v>
      </c>
      <c r="I60" s="32">
        <v>0</v>
      </c>
      <c r="J60" s="32">
        <v>0</v>
      </c>
    </row>
    <row r="61" spans="1:10" ht="21.75" customHeight="1">
      <c r="A61" s="42" t="s">
        <v>333</v>
      </c>
      <c r="B61" s="18">
        <v>3360</v>
      </c>
      <c r="C61" s="57">
        <f>SUM(C62:C64)</f>
        <v>0</v>
      </c>
      <c r="D61" s="57">
        <f>SUM(D62:D64)</f>
        <v>0</v>
      </c>
      <c r="E61" s="57">
        <f>SUM(E62:E64)</f>
        <v>0</v>
      </c>
      <c r="F61" s="57">
        <f t="shared" si="2"/>
        <v>0</v>
      </c>
      <c r="G61" s="57">
        <f>SUM(G62:G64)</f>
        <v>0</v>
      </c>
      <c r="H61" s="57">
        <f>SUM(H62:H64)</f>
        <v>0</v>
      </c>
      <c r="I61" s="57">
        <f>SUM(I62:I64)</f>
        <v>0</v>
      </c>
      <c r="J61" s="57">
        <f>SUM(J62:J64)</f>
        <v>0</v>
      </c>
    </row>
    <row r="62" spans="1:10" ht="19.5" customHeight="1">
      <c r="A62" s="42" t="s">
        <v>294</v>
      </c>
      <c r="B62" s="18">
        <v>3361</v>
      </c>
      <c r="C62" s="32">
        <f>'[34]ІІІ. Рух грош. коштів'!D62</f>
        <v>0</v>
      </c>
      <c r="D62" s="32">
        <f>'[35]ІІІ. Рух грош. коштів'!$F$62</f>
        <v>0</v>
      </c>
      <c r="E62" s="32">
        <f>D62</f>
        <v>0</v>
      </c>
      <c r="F62" s="57">
        <f t="shared" si="2"/>
        <v>0</v>
      </c>
      <c r="G62" s="32">
        <v>0</v>
      </c>
      <c r="H62" s="32">
        <v>0</v>
      </c>
      <c r="I62" s="32">
        <v>0</v>
      </c>
      <c r="J62" s="32">
        <v>0</v>
      </c>
    </row>
    <row r="63" spans="1:10" ht="19.5" customHeight="1">
      <c r="A63" s="42" t="s">
        <v>295</v>
      </c>
      <c r="B63" s="18">
        <v>3362</v>
      </c>
      <c r="C63" s="32">
        <f>'[34]ІІІ. Рух грош. коштів'!D63</f>
        <v>0</v>
      </c>
      <c r="D63" s="32">
        <f>'[35]ІІІ. Рух грош. коштів'!$F$63</f>
        <v>0</v>
      </c>
      <c r="E63" s="32">
        <f>D63</f>
        <v>0</v>
      </c>
      <c r="F63" s="57">
        <f t="shared" si="2"/>
        <v>0</v>
      </c>
      <c r="G63" s="32">
        <v>0</v>
      </c>
      <c r="H63" s="32">
        <v>0</v>
      </c>
      <c r="I63" s="32">
        <v>0</v>
      </c>
      <c r="J63" s="32">
        <v>0</v>
      </c>
    </row>
    <row r="64" spans="1:10" ht="19.5" customHeight="1">
      <c r="A64" s="42" t="s">
        <v>296</v>
      </c>
      <c r="B64" s="18">
        <v>3363</v>
      </c>
      <c r="C64" s="32">
        <f>'[34]ІІІ. Рух грош. коштів'!D64</f>
        <v>0</v>
      </c>
      <c r="D64" s="32">
        <f>'[35]ІІІ. Рух грош. коштів'!$F$64</f>
        <v>0</v>
      </c>
      <c r="E64" s="32">
        <f>D64</f>
        <v>0</v>
      </c>
      <c r="F64" s="57">
        <f t="shared" si="2"/>
        <v>0</v>
      </c>
      <c r="G64" s="32">
        <v>0</v>
      </c>
      <c r="H64" s="32">
        <v>0</v>
      </c>
      <c r="I64" s="32">
        <v>0</v>
      </c>
      <c r="J64" s="32">
        <v>0</v>
      </c>
    </row>
    <row r="65" spans="1:10" ht="19.5" customHeight="1">
      <c r="A65" s="42" t="s">
        <v>334</v>
      </c>
      <c r="B65" s="18">
        <v>3370</v>
      </c>
      <c r="C65" s="32">
        <f>'[34]ІІІ. Рух грош. коштів'!D65</f>
        <v>0</v>
      </c>
      <c r="D65" s="32">
        <f>'[35]ІІІ. Рух грош. коштів'!$F$65</f>
        <v>0</v>
      </c>
      <c r="E65" s="32">
        <f>D65</f>
        <v>0</v>
      </c>
      <c r="F65" s="57">
        <f t="shared" si="2"/>
        <v>0</v>
      </c>
      <c r="G65" s="32">
        <v>0</v>
      </c>
      <c r="H65" s="32">
        <v>0</v>
      </c>
      <c r="I65" s="32">
        <v>0</v>
      </c>
      <c r="J65" s="32">
        <v>0</v>
      </c>
    </row>
    <row r="66" spans="1:10" ht="19.5" customHeight="1">
      <c r="A66" s="42" t="s">
        <v>171</v>
      </c>
      <c r="B66" s="18">
        <v>3380</v>
      </c>
      <c r="C66" s="32">
        <f>'[34]ІІІ. Рух грош. коштів'!D66</f>
        <v>0</v>
      </c>
      <c r="D66" s="32">
        <f>'[35]ІІІ. Рух грош. коштів'!$F$66</f>
        <v>0</v>
      </c>
      <c r="E66" s="32">
        <f>D66</f>
        <v>0</v>
      </c>
      <c r="F66" s="57">
        <f t="shared" si="2"/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9.5" customHeight="1">
      <c r="A67" s="76" t="s">
        <v>335</v>
      </c>
      <c r="B67" s="43">
        <v>3395</v>
      </c>
      <c r="C67" s="36">
        <f>SUM(C52,C59)</f>
        <v>0</v>
      </c>
      <c r="D67" s="36">
        <f>SUM(D52,D59)</f>
        <v>0</v>
      </c>
      <c r="E67" s="36">
        <f>SUM(E52,E59)</f>
        <v>0</v>
      </c>
      <c r="F67" s="58">
        <f t="shared" si="2"/>
        <v>0</v>
      </c>
      <c r="G67" s="36">
        <f>SUM(G52,G59)</f>
        <v>0</v>
      </c>
      <c r="H67" s="36"/>
      <c r="I67" s="36">
        <f>SUM(I52,I59)</f>
        <v>0</v>
      </c>
      <c r="J67" s="36">
        <f>SUM(J52,J59)</f>
        <v>0</v>
      </c>
    </row>
    <row r="68" spans="1:10" ht="19.5" customHeight="1">
      <c r="A68" s="125" t="s">
        <v>336</v>
      </c>
      <c r="B68" s="43">
        <v>3400</v>
      </c>
      <c r="C68" s="36">
        <f aca="true" t="shared" si="3" ref="C68:J68">SUM(C37,C50,C67)</f>
        <v>0</v>
      </c>
      <c r="D68" s="36">
        <f t="shared" si="3"/>
        <v>0</v>
      </c>
      <c r="E68" s="36">
        <f t="shared" si="3"/>
        <v>0</v>
      </c>
      <c r="F68" s="36">
        <f t="shared" si="3"/>
        <v>1018.816</v>
      </c>
      <c r="G68" s="36">
        <f t="shared" si="3"/>
        <v>240.058</v>
      </c>
      <c r="H68" s="36">
        <f t="shared" si="3"/>
        <v>248.49</v>
      </c>
      <c r="I68" s="36">
        <f t="shared" si="3"/>
        <v>279.62699999999995</v>
      </c>
      <c r="J68" s="36">
        <f t="shared" si="3"/>
        <v>250.64100000000002</v>
      </c>
    </row>
    <row r="69" spans="1:10" s="127" customFormat="1" ht="19.5" customHeight="1">
      <c r="A69" s="42" t="s">
        <v>91</v>
      </c>
      <c r="B69" s="18">
        <v>3405</v>
      </c>
      <c r="C69" s="32"/>
      <c r="D69" s="32"/>
      <c r="E69" s="32"/>
      <c r="F69" s="126">
        <f>G69+H69+I69+J69</f>
        <v>1496.781</v>
      </c>
      <c r="G69" s="32">
        <f>E71</f>
        <v>0</v>
      </c>
      <c r="H69" s="32">
        <f>G71</f>
        <v>240.058</v>
      </c>
      <c r="I69" s="32">
        <f>H71</f>
        <v>488.548</v>
      </c>
      <c r="J69" s="32">
        <f>I71</f>
        <v>768.175</v>
      </c>
    </row>
    <row r="70" spans="1:10" s="127" customFormat="1" ht="19.5" customHeight="1">
      <c r="A70" s="47" t="s">
        <v>97</v>
      </c>
      <c r="B70" s="18">
        <v>3410</v>
      </c>
      <c r="C70" s="32">
        <f>'[34]ІІІ. Рух грош. коштів'!$C$70</f>
        <v>0</v>
      </c>
      <c r="D70" s="32">
        <f>'[35]ІІІ. Рух грош. коштів'!$F$70</f>
        <v>0</v>
      </c>
      <c r="E70" s="32">
        <f>D70</f>
        <v>0</v>
      </c>
      <c r="F70" s="126">
        <f>SUM(G70:J70)</f>
        <v>0</v>
      </c>
      <c r="G70" s="32"/>
      <c r="H70" s="32"/>
      <c r="I70" s="32"/>
      <c r="J70" s="32"/>
    </row>
    <row r="71" spans="1:10" s="127" customFormat="1" ht="19.5" customHeight="1">
      <c r="A71" s="42" t="s">
        <v>98</v>
      </c>
      <c r="B71" s="18">
        <v>3415</v>
      </c>
      <c r="C71" s="61">
        <f aca="true" t="shared" si="4" ref="C71:J71">SUM(C69,C68,C70)</f>
        <v>0</v>
      </c>
      <c r="D71" s="61">
        <f t="shared" si="4"/>
        <v>0</v>
      </c>
      <c r="E71" s="61">
        <f t="shared" si="4"/>
        <v>0</v>
      </c>
      <c r="F71" s="61">
        <f t="shared" si="4"/>
        <v>2515.5969999999998</v>
      </c>
      <c r="G71" s="61">
        <f t="shared" si="4"/>
        <v>240.058</v>
      </c>
      <c r="H71" s="61">
        <f t="shared" si="4"/>
        <v>488.548</v>
      </c>
      <c r="I71" s="61">
        <f t="shared" si="4"/>
        <v>768.175</v>
      </c>
      <c r="J71" s="61">
        <f t="shared" si="4"/>
        <v>1018.816</v>
      </c>
    </row>
    <row r="72" spans="1:10" s="127" customFormat="1" ht="19.5" customHeight="1">
      <c r="A72" s="82"/>
      <c r="B72" s="26"/>
      <c r="C72" s="128"/>
      <c r="D72" s="129"/>
      <c r="E72" s="129"/>
      <c r="F72" s="130"/>
      <c r="G72" s="129"/>
      <c r="H72" s="129"/>
      <c r="I72" s="129"/>
      <c r="J72" s="129"/>
    </row>
    <row r="73" spans="1:10" s="127" customFormat="1" ht="19.5" customHeight="1">
      <c r="A73" s="82"/>
      <c r="B73" s="26"/>
      <c r="C73" s="128"/>
      <c r="D73" s="129"/>
      <c r="E73" s="129"/>
      <c r="F73" s="130"/>
      <c r="G73" s="129"/>
      <c r="H73" s="129"/>
      <c r="I73" s="129"/>
      <c r="J73" s="129"/>
    </row>
    <row r="74" spans="1:10" s="127" customFormat="1" ht="19.5" customHeight="1">
      <c r="A74" s="82"/>
      <c r="B74" s="26"/>
      <c r="C74" s="128"/>
      <c r="D74" s="129"/>
      <c r="E74" s="129"/>
      <c r="F74" s="130"/>
      <c r="G74" s="129"/>
      <c r="H74" s="129"/>
      <c r="I74" s="129"/>
      <c r="J74" s="129"/>
    </row>
    <row r="75" spans="1:10" s="1" customFormat="1" ht="19.5" customHeight="1">
      <c r="A75" s="69" t="s">
        <v>337</v>
      </c>
      <c r="B75" s="2"/>
      <c r="C75" s="222" t="s">
        <v>152</v>
      </c>
      <c r="D75" s="222"/>
      <c r="E75" s="222"/>
      <c r="F75" s="222"/>
      <c r="G75" s="70"/>
      <c r="H75" s="223" t="s">
        <v>153</v>
      </c>
      <c r="I75" s="223"/>
      <c r="J75" s="223"/>
    </row>
    <row r="76" spans="1:10" ht="19.5" customHeight="1">
      <c r="A76" s="99" t="s">
        <v>338</v>
      </c>
      <c r="B76" s="1"/>
      <c r="C76" s="224" t="s">
        <v>155</v>
      </c>
      <c r="D76" s="224"/>
      <c r="E76" s="224"/>
      <c r="F76" s="224"/>
      <c r="G76" s="27"/>
      <c r="H76" s="224" t="s">
        <v>156</v>
      </c>
      <c r="I76" s="224"/>
      <c r="J76" s="224"/>
    </row>
    <row r="77" ht="18.75">
      <c r="C77" s="28"/>
    </row>
    <row r="78" ht="18.75">
      <c r="C78" s="28"/>
    </row>
    <row r="79" ht="18.75">
      <c r="C79" s="28"/>
    </row>
    <row r="80" ht="18.75">
      <c r="C80" s="28"/>
    </row>
    <row r="81" ht="18.75">
      <c r="C81" s="28"/>
    </row>
    <row r="82" ht="18.75">
      <c r="C82" s="28"/>
    </row>
    <row r="83" ht="18.75">
      <c r="C83" s="28"/>
    </row>
    <row r="84" ht="18.75">
      <c r="C84" s="28"/>
    </row>
    <row r="85" ht="18.75">
      <c r="C85" s="28"/>
    </row>
    <row r="86" ht="18.75">
      <c r="C86" s="28"/>
    </row>
    <row r="87" ht="18.75">
      <c r="C87" s="28"/>
    </row>
    <row r="88" ht="18.75">
      <c r="C88" s="28"/>
    </row>
    <row r="89" ht="18.75">
      <c r="C89" s="28"/>
    </row>
    <row r="90" ht="18.75">
      <c r="C90" s="28"/>
    </row>
    <row r="91" ht="18.75">
      <c r="C91" s="28"/>
    </row>
    <row r="92" ht="18.75">
      <c r="C92" s="28"/>
    </row>
    <row r="93" ht="18.75">
      <c r="C93" s="28"/>
    </row>
    <row r="94" ht="18.75">
      <c r="C94" s="28"/>
    </row>
    <row r="95" ht="18.75">
      <c r="C95" s="28"/>
    </row>
    <row r="96" ht="18.75">
      <c r="C96" s="28"/>
    </row>
    <row r="97" ht="18.75">
      <c r="C97" s="28"/>
    </row>
    <row r="98" ht="18.75">
      <c r="C98" s="28"/>
    </row>
    <row r="99" ht="18.75">
      <c r="C99" s="28"/>
    </row>
    <row r="100" ht="18.75">
      <c r="C100" s="28"/>
    </row>
    <row r="101" ht="18.75">
      <c r="C101" s="28"/>
    </row>
    <row r="102" ht="18.75">
      <c r="C102" s="28"/>
    </row>
    <row r="103" ht="18.75">
      <c r="C103" s="28"/>
    </row>
    <row r="104" ht="18.75">
      <c r="C104" s="28"/>
    </row>
    <row r="105" ht="18.75">
      <c r="C105" s="28"/>
    </row>
    <row r="106" ht="18.75">
      <c r="C106" s="28"/>
    </row>
    <row r="107" ht="18.75">
      <c r="C107" s="28"/>
    </row>
  </sheetData>
  <sheetProtection selectLockedCells="1" selectUnlockedCells="1"/>
  <mergeCells count="12">
    <mergeCell ref="C75:F75"/>
    <mergeCell ref="H75:J75"/>
    <mergeCell ref="C76:F76"/>
    <mergeCell ref="H76:J76"/>
    <mergeCell ref="A1:J1"/>
    <mergeCell ref="A3:A4"/>
    <mergeCell ref="B3:B4"/>
    <mergeCell ref="C3:C4"/>
    <mergeCell ref="D3:D4"/>
    <mergeCell ref="E3:E4"/>
    <mergeCell ref="F3:F4"/>
    <mergeCell ref="G3:J3"/>
  </mergeCells>
  <printOptions/>
  <pageMargins left="1.18125" right="0.39375" top="0.7875" bottom="0.7875" header="0.31527777777777777" footer="0.5118055555555555"/>
  <pageSetup horizontalDpi="300" verticalDpi="300" orientation="landscape" paperSize="9" scale="54"/>
  <headerFooter alignWithMargins="0">
    <oddHeader>&amp;C&amp;"Times New Roman,Звичайний"&amp;14 
9&amp;R&amp;"Times New Roman,Звичайний"&amp;14Продовження додатка 1
Таблиця 3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Q183"/>
  <sheetViews>
    <sheetView zoomScaleSheetLayoutView="50" zoomScalePageLayoutView="0" workbookViewId="0" topLeftCell="A22">
      <selection activeCell="C3" sqref="C3"/>
    </sheetView>
  </sheetViews>
  <sheetFormatPr defaultColWidth="9.00390625" defaultRowHeight="12.75"/>
  <cols>
    <col min="1" max="1" width="56.25390625" style="1" customWidth="1"/>
    <col min="2" max="2" width="9.875" style="2" customWidth="1"/>
    <col min="3" max="3" width="13.375" style="2" customWidth="1"/>
    <col min="4" max="4" width="13.875" style="2" customWidth="1"/>
    <col min="5" max="5" width="12.75390625" style="2" customWidth="1"/>
    <col min="6" max="6" width="13.00390625" style="1" customWidth="1"/>
    <col min="7" max="7" width="12.25390625" style="1" customWidth="1"/>
    <col min="8" max="8" width="12.125" style="1" customWidth="1"/>
    <col min="9" max="9" width="12.625" style="1" customWidth="1"/>
    <col min="10" max="10" width="12.375" style="1" customWidth="1"/>
    <col min="11" max="11" width="9.625" style="1" customWidth="1"/>
    <col min="12" max="12" width="9.875" style="1" customWidth="1"/>
    <col min="13" max="16384" width="9.125" style="1" customWidth="1"/>
  </cols>
  <sheetData>
    <row r="1" spans="1:10" ht="18.75">
      <c r="A1" s="214" t="s">
        <v>339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8.75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ht="43.5" customHeight="1">
      <c r="A3" s="215" t="s">
        <v>39</v>
      </c>
      <c r="B3" s="216" t="s">
        <v>40</v>
      </c>
      <c r="C3" s="216" t="s">
        <v>41</v>
      </c>
      <c r="D3" s="216" t="s">
        <v>42</v>
      </c>
      <c r="E3" s="217" t="s">
        <v>43</v>
      </c>
      <c r="F3" s="216" t="s">
        <v>44</v>
      </c>
      <c r="G3" s="216" t="s">
        <v>158</v>
      </c>
      <c r="H3" s="216"/>
      <c r="I3" s="216"/>
      <c r="J3" s="216"/>
    </row>
    <row r="4" spans="1:10" ht="56.25" customHeight="1">
      <c r="A4" s="215"/>
      <c r="B4" s="216"/>
      <c r="C4" s="216"/>
      <c r="D4" s="216"/>
      <c r="E4" s="217"/>
      <c r="F4" s="216"/>
      <c r="G4" s="30" t="s">
        <v>160</v>
      </c>
      <c r="H4" s="30" t="s">
        <v>161</v>
      </c>
      <c r="I4" s="30" t="s">
        <v>162</v>
      </c>
      <c r="J4" s="30" t="s">
        <v>163</v>
      </c>
    </row>
    <row r="5" spans="1:10" ht="18.75">
      <c r="A5" s="1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</row>
    <row r="6" spans="1:10" s="37" customFormat="1" ht="42.75" customHeight="1">
      <c r="A6" s="76" t="s">
        <v>340</v>
      </c>
      <c r="B6" s="131">
        <v>4000</v>
      </c>
      <c r="C6" s="58" t="e">
        <f aca="true" t="shared" si="0" ref="C6:J6">SUM(C7:C12)</f>
        <v>#REF!</v>
      </c>
      <c r="D6" s="58" t="e">
        <f t="shared" si="0"/>
        <v>#REF!</v>
      </c>
      <c r="E6" s="58" t="e">
        <f t="shared" si="0"/>
        <v>#REF!</v>
      </c>
      <c r="F6" s="58">
        <f t="shared" si="0"/>
        <v>0</v>
      </c>
      <c r="G6" s="58">
        <f t="shared" si="0"/>
        <v>0</v>
      </c>
      <c r="H6" s="58">
        <f t="shared" si="0"/>
        <v>0</v>
      </c>
      <c r="I6" s="58">
        <f t="shared" si="0"/>
        <v>0</v>
      </c>
      <c r="J6" s="58">
        <f t="shared" si="0"/>
        <v>0</v>
      </c>
    </row>
    <row r="7" spans="1:10" ht="19.5" customHeight="1">
      <c r="A7" s="42" t="s">
        <v>341</v>
      </c>
      <c r="B7" s="131" t="s">
        <v>342</v>
      </c>
      <c r="C7" s="32" t="e">
        <f>'[34]IV. Кап. інвестиції'!$D$7</f>
        <v>#REF!</v>
      </c>
      <c r="D7" s="32" t="e">
        <f>'[35]IV. Кап. інвестиції'!$F$7</f>
        <v>#REF!</v>
      </c>
      <c r="E7" s="32" t="e">
        <f>'[35]IV. Кап. інвестиції'!$F$7</f>
        <v>#REF!</v>
      </c>
      <c r="F7" s="32"/>
      <c r="G7" s="32"/>
      <c r="H7" s="32"/>
      <c r="I7" s="32"/>
      <c r="J7" s="32"/>
    </row>
    <row r="8" spans="1:17" ht="19.5" customHeight="1">
      <c r="A8" s="42" t="s">
        <v>343</v>
      </c>
      <c r="B8" s="131">
        <v>4020</v>
      </c>
      <c r="C8" s="32"/>
      <c r="D8" s="32"/>
      <c r="E8" s="32"/>
      <c r="F8" s="32">
        <f>G8+H8+I8+J8</f>
        <v>0</v>
      </c>
      <c r="G8" s="32"/>
      <c r="H8" s="32"/>
      <c r="I8" s="32"/>
      <c r="J8" s="32"/>
      <c r="Q8" s="132"/>
    </row>
    <row r="9" spans="1:16" ht="43.5" customHeight="1">
      <c r="A9" s="42" t="s">
        <v>344</v>
      </c>
      <c r="B9" s="131">
        <v>4030</v>
      </c>
      <c r="C9" s="32"/>
      <c r="D9" s="32"/>
      <c r="E9" s="32"/>
      <c r="F9" s="32">
        <f>G9+H9+I9+J9</f>
        <v>0</v>
      </c>
      <c r="G9" s="32"/>
      <c r="H9" s="32"/>
      <c r="I9" s="32"/>
      <c r="J9" s="32"/>
      <c r="P9" s="132"/>
    </row>
    <row r="10" spans="1:10" ht="19.5" customHeight="1">
      <c r="A10" s="42" t="s">
        <v>345</v>
      </c>
      <c r="B10" s="131">
        <v>4040</v>
      </c>
      <c r="C10" s="32"/>
      <c r="D10" s="32"/>
      <c r="E10" s="32"/>
      <c r="F10" s="32">
        <f>G10+H10+I10+J10</f>
        <v>0</v>
      </c>
      <c r="G10" s="32"/>
      <c r="H10" s="32"/>
      <c r="I10" s="32"/>
      <c r="J10" s="32"/>
    </row>
    <row r="11" spans="1:10" ht="57.75" customHeight="1">
      <c r="A11" s="42" t="s">
        <v>346</v>
      </c>
      <c r="B11" s="131">
        <v>4050</v>
      </c>
      <c r="C11" s="32"/>
      <c r="D11" s="32"/>
      <c r="E11" s="32"/>
      <c r="F11" s="32">
        <f>G11+H11+I11+J11</f>
        <v>0</v>
      </c>
      <c r="G11" s="32"/>
      <c r="H11" s="32"/>
      <c r="I11" s="32"/>
      <c r="J11" s="32"/>
    </row>
    <row r="12" spans="1:10" ht="18.75">
      <c r="A12" s="42" t="s">
        <v>347</v>
      </c>
      <c r="B12" s="133">
        <v>4060</v>
      </c>
      <c r="C12" s="32"/>
      <c r="D12" s="32" t="e">
        <f>'[35]IV. Кап. інвестиції'!$F$12</f>
        <v>#REF!</v>
      </c>
      <c r="E12" s="32" t="e">
        <f>'[35]IV. Кап. інвестиції'!$F$12</f>
        <v>#REF!</v>
      </c>
      <c r="F12" s="32">
        <f>G12+H12+I12+J12</f>
        <v>0</v>
      </c>
      <c r="G12" s="32"/>
      <c r="H12" s="32"/>
      <c r="I12" s="32"/>
      <c r="J12" s="32"/>
    </row>
    <row r="13" spans="2:10" ht="19.5" customHeight="1">
      <c r="B13" s="1"/>
      <c r="C13" s="1"/>
      <c r="D13" s="1"/>
      <c r="E13" s="1"/>
      <c r="F13" s="134"/>
      <c r="G13" s="134"/>
      <c r="H13" s="134"/>
      <c r="I13" s="134"/>
      <c r="J13" s="134"/>
    </row>
    <row r="14" spans="2:10" ht="19.5" customHeight="1">
      <c r="B14" s="1"/>
      <c r="C14" s="1"/>
      <c r="D14" s="1"/>
      <c r="E14" s="1"/>
      <c r="F14" s="134"/>
      <c r="G14" s="134"/>
      <c r="H14" s="134"/>
      <c r="I14" s="134"/>
      <c r="J14" s="134"/>
    </row>
    <row r="15" spans="1:11" s="82" customFormat="1" ht="19.5" customHeight="1">
      <c r="A15" s="28"/>
      <c r="C15" s="1"/>
      <c r="D15" s="1"/>
      <c r="E15" s="1"/>
      <c r="F15" s="1"/>
      <c r="G15" s="1"/>
      <c r="H15" s="1"/>
      <c r="I15" s="1"/>
      <c r="J15" s="1"/>
      <c r="K15" s="1"/>
    </row>
    <row r="16" spans="1:10" ht="19.5" customHeight="1">
      <c r="A16" s="69" t="s">
        <v>348</v>
      </c>
      <c r="C16" s="222" t="s">
        <v>152</v>
      </c>
      <c r="D16" s="222"/>
      <c r="E16" s="222"/>
      <c r="F16" s="222"/>
      <c r="G16" s="70"/>
      <c r="H16" s="223" t="s">
        <v>153</v>
      </c>
      <c r="I16" s="223"/>
      <c r="J16" s="223"/>
    </row>
    <row r="17" spans="1:10" s="82" customFormat="1" ht="19.5" customHeight="1">
      <c r="A17" s="2" t="s">
        <v>154</v>
      </c>
      <c r="B17" s="1"/>
      <c r="C17" s="224" t="s">
        <v>155</v>
      </c>
      <c r="D17" s="224"/>
      <c r="E17" s="224"/>
      <c r="F17" s="224"/>
      <c r="G17" s="27"/>
      <c r="H17" s="224" t="s">
        <v>156</v>
      </c>
      <c r="I17" s="224"/>
      <c r="J17" s="224"/>
    </row>
    <row r="18" ht="18.75">
      <c r="A18" s="71"/>
    </row>
    <row r="19" ht="18.75">
      <c r="A19" s="71"/>
    </row>
    <row r="20" ht="18.75">
      <c r="A20" s="71"/>
    </row>
    <row r="21" ht="18.75">
      <c r="A21" s="71"/>
    </row>
    <row r="22" ht="18.75">
      <c r="A22" s="71"/>
    </row>
    <row r="23" ht="18.75">
      <c r="A23" s="71"/>
    </row>
    <row r="24" ht="18.75">
      <c r="A24" s="71"/>
    </row>
    <row r="25" ht="18.75">
      <c r="A25" s="71"/>
    </row>
    <row r="26" ht="18.75">
      <c r="A26" s="71"/>
    </row>
    <row r="27" ht="18.75">
      <c r="A27" s="71"/>
    </row>
    <row r="28" ht="18.75">
      <c r="A28" s="71"/>
    </row>
    <row r="29" ht="18.75">
      <c r="A29" s="71"/>
    </row>
    <row r="30" ht="18.75">
      <c r="A30" s="71"/>
    </row>
    <row r="31" ht="18.75">
      <c r="A31" s="71"/>
    </row>
    <row r="32" ht="18.75">
      <c r="A32" s="71"/>
    </row>
    <row r="33" ht="18.75">
      <c r="A33" s="71"/>
    </row>
    <row r="34" ht="18.75">
      <c r="A34" s="71"/>
    </row>
    <row r="35" ht="18.75">
      <c r="A35" s="71"/>
    </row>
    <row r="36" ht="18.75">
      <c r="A36" s="71"/>
    </row>
    <row r="37" ht="18.75">
      <c r="A37" s="71"/>
    </row>
    <row r="38" ht="18.75">
      <c r="A38" s="71"/>
    </row>
    <row r="39" ht="18.75">
      <c r="A39" s="71"/>
    </row>
    <row r="40" ht="18.75">
      <c r="A40" s="71"/>
    </row>
    <row r="41" ht="18.75">
      <c r="A41" s="71"/>
    </row>
    <row r="42" ht="18.75">
      <c r="A42" s="71"/>
    </row>
    <row r="43" ht="18.75">
      <c r="A43" s="71"/>
    </row>
    <row r="44" ht="18.75">
      <c r="A44" s="71"/>
    </row>
    <row r="45" ht="18.75">
      <c r="A45" s="71"/>
    </row>
    <row r="46" ht="18.75">
      <c r="A46" s="71"/>
    </row>
    <row r="47" ht="18.75">
      <c r="A47" s="71"/>
    </row>
    <row r="48" ht="18.75">
      <c r="A48" s="71"/>
    </row>
    <row r="49" ht="18.75">
      <c r="A49" s="71"/>
    </row>
    <row r="50" ht="18.75">
      <c r="A50" s="71"/>
    </row>
    <row r="51" ht="18.75">
      <c r="A51" s="71"/>
    </row>
    <row r="52" ht="18.75">
      <c r="A52" s="71"/>
    </row>
    <row r="53" ht="18.75">
      <c r="A53" s="71"/>
    </row>
    <row r="54" ht="18.75">
      <c r="A54" s="71"/>
    </row>
    <row r="55" ht="18.75">
      <c r="A55" s="71"/>
    </row>
    <row r="56" ht="18.75">
      <c r="A56" s="71"/>
    </row>
    <row r="57" ht="18.75">
      <c r="A57" s="71"/>
    </row>
    <row r="58" ht="18.75">
      <c r="A58" s="71"/>
    </row>
    <row r="59" ht="18.75">
      <c r="A59" s="71"/>
    </row>
    <row r="60" ht="18.75">
      <c r="A60" s="71"/>
    </row>
    <row r="61" ht="18.75">
      <c r="A61" s="71"/>
    </row>
    <row r="62" ht="18.75">
      <c r="A62" s="71"/>
    </row>
    <row r="63" ht="18.75">
      <c r="A63" s="71"/>
    </row>
    <row r="64" ht="18.75">
      <c r="A64" s="71"/>
    </row>
    <row r="65" ht="18.75">
      <c r="A65" s="71"/>
    </row>
    <row r="66" ht="18.75">
      <c r="A66" s="71"/>
    </row>
    <row r="67" ht="18.75">
      <c r="A67" s="71"/>
    </row>
    <row r="68" ht="18.75">
      <c r="A68" s="71"/>
    </row>
    <row r="69" ht="18.75">
      <c r="A69" s="71"/>
    </row>
    <row r="70" ht="18.75">
      <c r="A70" s="71"/>
    </row>
    <row r="71" ht="18.75">
      <c r="A71" s="71"/>
    </row>
    <row r="72" ht="18.75">
      <c r="A72" s="71"/>
    </row>
    <row r="73" ht="18.75">
      <c r="A73" s="71"/>
    </row>
    <row r="74" ht="18.75">
      <c r="A74" s="71"/>
    </row>
    <row r="75" ht="18.75">
      <c r="A75" s="71"/>
    </row>
    <row r="76" ht="18.75">
      <c r="A76" s="71"/>
    </row>
    <row r="77" ht="18.75">
      <c r="A77" s="71"/>
    </row>
    <row r="78" ht="18.75">
      <c r="A78" s="71"/>
    </row>
    <row r="79" ht="18.75">
      <c r="A79" s="71"/>
    </row>
    <row r="80" ht="18.75">
      <c r="A80" s="71"/>
    </row>
    <row r="81" ht="18.75">
      <c r="A81" s="71"/>
    </row>
    <row r="82" ht="18.75">
      <c r="A82" s="71"/>
    </row>
    <row r="83" ht="18.75">
      <c r="A83" s="71"/>
    </row>
    <row r="84" ht="18.75">
      <c r="A84" s="71"/>
    </row>
    <row r="85" ht="18.75">
      <c r="A85" s="71"/>
    </row>
    <row r="86" ht="18.75">
      <c r="A86" s="71"/>
    </row>
    <row r="87" ht="18.75">
      <c r="A87" s="71"/>
    </row>
    <row r="88" ht="18.75">
      <c r="A88" s="71"/>
    </row>
    <row r="89" ht="18.75">
      <c r="A89" s="71"/>
    </row>
    <row r="90" ht="18.75">
      <c r="A90" s="71"/>
    </row>
    <row r="91" ht="18.75">
      <c r="A91" s="71"/>
    </row>
    <row r="92" ht="18.75">
      <c r="A92" s="71"/>
    </row>
    <row r="93" ht="18.75">
      <c r="A93" s="71"/>
    </row>
    <row r="94" ht="18.75">
      <c r="A94" s="71"/>
    </row>
    <row r="95" ht="18.75">
      <c r="A95" s="71"/>
    </row>
    <row r="96" ht="18.75">
      <c r="A96" s="71"/>
    </row>
    <row r="97" ht="18.75">
      <c r="A97" s="71"/>
    </row>
    <row r="98" ht="18.75">
      <c r="A98" s="71"/>
    </row>
    <row r="99" ht="18.75">
      <c r="A99" s="71"/>
    </row>
    <row r="100" ht="18.75">
      <c r="A100" s="71"/>
    </row>
    <row r="101" ht="18.75">
      <c r="A101" s="71"/>
    </row>
    <row r="102" ht="18.75">
      <c r="A102" s="71"/>
    </row>
    <row r="103" ht="18.75">
      <c r="A103" s="71"/>
    </row>
    <row r="104" ht="18.75">
      <c r="A104" s="71"/>
    </row>
    <row r="105" ht="18.75">
      <c r="A105" s="71"/>
    </row>
    <row r="106" ht="18.75">
      <c r="A106" s="71"/>
    </row>
    <row r="107" ht="18.75">
      <c r="A107" s="71"/>
    </row>
    <row r="108" ht="18.75">
      <c r="A108" s="71"/>
    </row>
    <row r="109" ht="18.75">
      <c r="A109" s="71"/>
    </row>
    <row r="110" ht="18.75">
      <c r="A110" s="71"/>
    </row>
    <row r="111" ht="18.75">
      <c r="A111" s="71"/>
    </row>
    <row r="112" ht="18.75">
      <c r="A112" s="71"/>
    </row>
    <row r="113" ht="18.75">
      <c r="A113" s="71"/>
    </row>
    <row r="114" ht="18.75">
      <c r="A114" s="71"/>
    </row>
    <row r="115" ht="18.75">
      <c r="A115" s="71"/>
    </row>
    <row r="116" ht="18.75">
      <c r="A116" s="71"/>
    </row>
    <row r="117" ht="18.75">
      <c r="A117" s="71"/>
    </row>
    <row r="118" ht="18.75">
      <c r="A118" s="71"/>
    </row>
    <row r="119" ht="18.75">
      <c r="A119" s="71"/>
    </row>
    <row r="120" ht="18.75">
      <c r="A120" s="71"/>
    </row>
    <row r="121" ht="18.75">
      <c r="A121" s="71"/>
    </row>
    <row r="122" ht="18.75">
      <c r="A122" s="71"/>
    </row>
    <row r="123" ht="18.75">
      <c r="A123" s="71"/>
    </row>
    <row r="124" ht="18.75">
      <c r="A124" s="71"/>
    </row>
    <row r="125" ht="18.75">
      <c r="A125" s="71"/>
    </row>
    <row r="126" ht="18.75">
      <c r="A126" s="71"/>
    </row>
    <row r="127" ht="18.75">
      <c r="A127" s="71"/>
    </row>
    <row r="128" ht="18.75">
      <c r="A128" s="71"/>
    </row>
    <row r="129" ht="18.75">
      <c r="A129" s="71"/>
    </row>
    <row r="130" ht="18.75">
      <c r="A130" s="71"/>
    </row>
    <row r="131" ht="18.75">
      <c r="A131" s="71"/>
    </row>
    <row r="132" ht="18.75">
      <c r="A132" s="71"/>
    </row>
    <row r="133" ht="18.75">
      <c r="A133" s="71"/>
    </row>
    <row r="134" ht="18.75">
      <c r="A134" s="71"/>
    </row>
    <row r="135" ht="18.75">
      <c r="A135" s="71"/>
    </row>
    <row r="136" ht="18.75">
      <c r="A136" s="71"/>
    </row>
    <row r="137" ht="18.75">
      <c r="A137" s="71"/>
    </row>
    <row r="138" ht="18.75">
      <c r="A138" s="71"/>
    </row>
    <row r="139" ht="18.75">
      <c r="A139" s="71"/>
    </row>
    <row r="140" ht="18.75">
      <c r="A140" s="71"/>
    </row>
    <row r="141" ht="18.75">
      <c r="A141" s="71"/>
    </row>
    <row r="142" ht="18.75">
      <c r="A142" s="71"/>
    </row>
    <row r="143" ht="18.75">
      <c r="A143" s="71"/>
    </row>
    <row r="144" ht="18.75">
      <c r="A144" s="71"/>
    </row>
    <row r="145" ht="18.75">
      <c r="A145" s="71"/>
    </row>
    <row r="146" ht="18.75">
      <c r="A146" s="71"/>
    </row>
    <row r="147" ht="18.75">
      <c r="A147" s="71"/>
    </row>
    <row r="148" ht="18.75">
      <c r="A148" s="71"/>
    </row>
    <row r="149" ht="18.75">
      <c r="A149" s="71"/>
    </row>
    <row r="150" ht="18.75">
      <c r="A150" s="71"/>
    </row>
    <row r="151" ht="18.75">
      <c r="A151" s="71"/>
    </row>
    <row r="152" ht="18.75">
      <c r="A152" s="71"/>
    </row>
    <row r="153" ht="18.75">
      <c r="A153" s="71"/>
    </row>
    <row r="154" ht="18.75">
      <c r="A154" s="71"/>
    </row>
    <row r="155" ht="18.75">
      <c r="A155" s="71"/>
    </row>
    <row r="156" ht="18.75">
      <c r="A156" s="71"/>
    </row>
    <row r="157" ht="18.75">
      <c r="A157" s="71"/>
    </row>
    <row r="158" ht="18.75">
      <c r="A158" s="71"/>
    </row>
    <row r="159" ht="18.75">
      <c r="A159" s="71"/>
    </row>
    <row r="160" ht="18.75">
      <c r="A160" s="71"/>
    </row>
    <row r="161" ht="18.75">
      <c r="A161" s="71"/>
    </row>
    <row r="162" ht="18.75">
      <c r="A162" s="71"/>
    </row>
    <row r="163" ht="18.75">
      <c r="A163" s="71"/>
    </row>
    <row r="164" ht="18.75">
      <c r="A164" s="71"/>
    </row>
    <row r="165" ht="18.75">
      <c r="A165" s="71"/>
    </row>
    <row r="166" ht="18.75">
      <c r="A166" s="71"/>
    </row>
    <row r="167" ht="18.75">
      <c r="A167" s="71"/>
    </row>
    <row r="168" ht="18.75">
      <c r="A168" s="71"/>
    </row>
    <row r="169" ht="18.75">
      <c r="A169" s="71"/>
    </row>
    <row r="170" ht="18.75">
      <c r="A170" s="71"/>
    </row>
    <row r="171" ht="18.75">
      <c r="A171" s="71"/>
    </row>
    <row r="172" ht="18.75">
      <c r="A172" s="71"/>
    </row>
    <row r="173" ht="18.75">
      <c r="A173" s="71"/>
    </row>
    <row r="174" ht="18.75">
      <c r="A174" s="71"/>
    </row>
    <row r="175" ht="18.75">
      <c r="A175" s="71"/>
    </row>
    <row r="176" ht="18.75">
      <c r="A176" s="71"/>
    </row>
    <row r="177" ht="18.75">
      <c r="A177" s="71"/>
    </row>
    <row r="178" ht="18.75">
      <c r="A178" s="71"/>
    </row>
    <row r="179" ht="18.75">
      <c r="A179" s="71"/>
    </row>
    <row r="180" ht="18.75">
      <c r="A180" s="71"/>
    </row>
    <row r="181" ht="18.75">
      <c r="A181" s="71"/>
    </row>
    <row r="182" ht="18.75">
      <c r="A182" s="71"/>
    </row>
    <row r="183" ht="18.75">
      <c r="A183" s="71"/>
    </row>
  </sheetData>
  <sheetProtection selectLockedCells="1" selectUnlockedCells="1"/>
  <mergeCells count="13">
    <mergeCell ref="C16:F16"/>
    <mergeCell ref="H16:J16"/>
    <mergeCell ref="C17:F17"/>
    <mergeCell ref="H17:J17"/>
    <mergeCell ref="A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1.18125" right="0.39375" top="0.7875" bottom="0.7875" header="0.39375" footer="0.5118055555555555"/>
  <pageSetup firstPageNumber="9" useFirstPageNumber="1" horizontalDpi="300" verticalDpi="300" orientation="landscape" paperSize="9" scale="70"/>
  <headerFooter alignWithMargins="0">
    <oddHeader>&amp;C&amp;"Times New Roman,Звичайний"&amp;14 11&amp;R&amp;"Times New Roman,Звичайний"&amp;14Продовження додатка 1 
Таблиця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4.25390625" style="135" customWidth="1"/>
    <col min="2" max="2" width="19.375" style="135" customWidth="1"/>
    <col min="3" max="3" width="25.00390625" style="135" customWidth="1"/>
    <col min="4" max="4" width="20.75390625" style="135" customWidth="1"/>
    <col min="5" max="5" width="22.125" style="135" customWidth="1"/>
    <col min="6" max="6" width="21.00390625" style="135" customWidth="1"/>
    <col min="7" max="7" width="24.375" style="135" customWidth="1"/>
    <col min="8" max="8" width="91.875" style="135" customWidth="1"/>
    <col min="9" max="9" width="9.625" style="135" customWidth="1"/>
    <col min="10" max="16384" width="9.125" style="135" customWidth="1"/>
  </cols>
  <sheetData>
    <row r="1" spans="1:8" ht="25.5" customHeight="1">
      <c r="A1" s="233" t="s">
        <v>101</v>
      </c>
      <c r="B1" s="233"/>
      <c r="C1" s="233"/>
      <c r="D1" s="233"/>
      <c r="E1" s="233"/>
      <c r="F1" s="233"/>
      <c r="G1" s="233"/>
      <c r="H1" s="233"/>
    </row>
    <row r="2" ht="16.5" customHeight="1"/>
    <row r="3" spans="1:8" ht="45" customHeight="1">
      <c r="A3" s="234" t="s">
        <v>39</v>
      </c>
      <c r="B3" s="234" t="s">
        <v>285</v>
      </c>
      <c r="C3" s="234" t="s">
        <v>349</v>
      </c>
      <c r="D3" s="216" t="s">
        <v>41</v>
      </c>
      <c r="E3" s="216" t="s">
        <v>42</v>
      </c>
      <c r="F3" s="217" t="s">
        <v>43</v>
      </c>
      <c r="G3" s="216" t="s">
        <v>44</v>
      </c>
      <c r="H3" s="234" t="s">
        <v>350</v>
      </c>
    </row>
    <row r="4" spans="1:8" ht="52.5" customHeight="1">
      <c r="A4" s="234"/>
      <c r="B4" s="234"/>
      <c r="C4" s="234"/>
      <c r="D4" s="216"/>
      <c r="E4" s="216"/>
      <c r="F4" s="217"/>
      <c r="G4" s="216"/>
      <c r="H4" s="234"/>
    </row>
    <row r="5" spans="1:8" s="138" customFormat="1" ht="18" customHeight="1">
      <c r="A5" s="137">
        <v>1</v>
      </c>
      <c r="B5" s="137">
        <v>2</v>
      </c>
      <c r="C5" s="137">
        <v>3</v>
      </c>
      <c r="D5" s="137">
        <v>4</v>
      </c>
      <c r="E5" s="137">
        <v>5</v>
      </c>
      <c r="F5" s="137">
        <v>6</v>
      </c>
      <c r="G5" s="137">
        <v>7</v>
      </c>
      <c r="H5" s="137">
        <v>8</v>
      </c>
    </row>
    <row r="6" spans="1:8" s="138" customFormat="1" ht="19.5" customHeight="1">
      <c r="A6" s="139" t="s">
        <v>351</v>
      </c>
      <c r="B6" s="139"/>
      <c r="C6" s="137"/>
      <c r="D6" s="137"/>
      <c r="E6" s="137"/>
      <c r="F6" s="137"/>
      <c r="G6" s="137"/>
      <c r="H6" s="137"/>
    </row>
    <row r="7" spans="1:8" ht="56.25">
      <c r="A7" s="42" t="s">
        <v>352</v>
      </c>
      <c r="B7" s="29">
        <v>5000</v>
      </c>
      <c r="C7" s="136" t="s">
        <v>353</v>
      </c>
      <c r="D7" s="140">
        <f>('Осн. фін. пок.'!C33/'Осн. фін. пок.'!C31)*100</f>
        <v>65.46762589928058</v>
      </c>
      <c r="E7" s="140">
        <f>('Осн. фін. пок.'!D33/'Осн. фін. пок.'!D31)*100</f>
        <v>66.09798775153106</v>
      </c>
      <c r="F7" s="140">
        <f>('Осн. фін. пок.'!E33/'Осн. фін. пок.'!E31)*100</f>
        <v>66.09798775153106</v>
      </c>
      <c r="G7" s="140">
        <f>('Осн. фін. пок.'!F33/'Осн. фін. пок.'!F31)*100</f>
        <v>-4.838709677419355</v>
      </c>
      <c r="H7" s="141"/>
    </row>
    <row r="8" spans="1:8" ht="56.25">
      <c r="A8" s="42" t="s">
        <v>354</v>
      </c>
      <c r="B8" s="29">
        <v>5010</v>
      </c>
      <c r="C8" s="136" t="s">
        <v>353</v>
      </c>
      <c r="D8" s="140">
        <f>('Осн. фін. пок.'!C39/'Осн. фін. пок.'!C31)*100</f>
        <v>-12.949640287769784</v>
      </c>
      <c r="E8" s="140">
        <f>('Осн. фін. пок.'!D39/'Осн. фін. пок.'!D31)*100</f>
        <v>-83.46456692913387</v>
      </c>
      <c r="F8" s="140">
        <f>('Осн. фін. пок.'!E39/'Осн. фін. пок.'!E31)*100</f>
        <v>-83.46456692913387</v>
      </c>
      <c r="G8" s="140">
        <f>('Осн. фін. пок.'!F39/'Осн. фін. пок.'!F31)*100</f>
        <v>-157.79569892473117</v>
      </c>
      <c r="H8" s="141"/>
    </row>
    <row r="9" spans="1:8" ht="42.75" customHeight="1">
      <c r="A9" s="142" t="s">
        <v>355</v>
      </c>
      <c r="B9" s="29">
        <v>5020</v>
      </c>
      <c r="C9" s="136" t="s">
        <v>353</v>
      </c>
      <c r="D9" s="140" t="e">
        <f>('Осн. фін. пок.'!C52/'Осн. фін. пок.'!C92)*100</f>
        <v>#REF!</v>
      </c>
      <c r="E9" s="140" t="e">
        <f>('Осн. фін. пок.'!D52/'Осн. фін. пок.'!D92)*100</f>
        <v>#DIV/0!</v>
      </c>
      <c r="F9" s="140" t="e">
        <f>('Осн. фін. пок.'!E52/'Осн. фін. пок.'!E92)*100</f>
        <v>#DIV/0!</v>
      </c>
      <c r="G9" s="140" t="e">
        <f>('Осн. фін. пок.'!F52/'Осн. фін. пок.'!F92)*100</f>
        <v>#DIV/0!</v>
      </c>
      <c r="H9" s="141" t="s">
        <v>356</v>
      </c>
    </row>
    <row r="10" spans="1:8" ht="42.75" customHeight="1">
      <c r="A10" s="142" t="s">
        <v>357</v>
      </c>
      <c r="B10" s="29">
        <v>5030</v>
      </c>
      <c r="C10" s="136" t="s">
        <v>353</v>
      </c>
      <c r="D10" s="140" t="e">
        <f>('Осн. фін. пок.'!C52/'Осн. фін. пок.'!C98)*100</f>
        <v>#REF!</v>
      </c>
      <c r="E10" s="140" t="e">
        <f>('Осн. фін. пок.'!D52/'Осн. фін. пок.'!D98)*100</f>
        <v>#REF!</v>
      </c>
      <c r="F10" s="140" t="e">
        <f>('Осн. фін. пок.'!E52/'Осн. фін. пок.'!E98)*100</f>
        <v>#REF!</v>
      </c>
      <c r="G10" s="140" t="e">
        <f>('Осн. фін. пок.'!F52/'Осн. фін. пок.'!F98)*100</f>
        <v>#DIV/0!</v>
      </c>
      <c r="H10" s="141"/>
    </row>
    <row r="11" spans="1:8" ht="56.25">
      <c r="A11" s="142" t="s">
        <v>358</v>
      </c>
      <c r="B11" s="29">
        <v>5040</v>
      </c>
      <c r="C11" s="136" t="s">
        <v>353</v>
      </c>
      <c r="D11" s="140" t="e">
        <f>('Осн. фін. пок.'!C52/'Осн. фін. пок.'!C31)*100</f>
        <v>#REF!</v>
      </c>
      <c r="E11" s="140">
        <f>('Осн. фін. пок.'!D52/'Осн. фін. пок.'!D31)*100</f>
        <v>-41.73228346456693</v>
      </c>
      <c r="F11" s="140">
        <f>('Осн. фін. пок.'!E52/'Осн. фін. пок.'!E31)*100</f>
        <v>-34.22047244094489</v>
      </c>
      <c r="G11" s="140">
        <f>('Осн. фін. пок.'!F52/'Осн. фін. пок.'!F31)*100</f>
        <v>-129.39247311827958</v>
      </c>
      <c r="H11" s="141" t="s">
        <v>359</v>
      </c>
    </row>
    <row r="12" spans="1:8" ht="19.5" customHeight="1">
      <c r="A12" s="139" t="s">
        <v>360</v>
      </c>
      <c r="B12" s="29"/>
      <c r="C12" s="143"/>
      <c r="D12" s="144"/>
      <c r="E12" s="144"/>
      <c r="F12" s="144"/>
      <c r="G12" s="144"/>
      <c r="H12" s="141"/>
    </row>
    <row r="13" spans="1:8" ht="56.25">
      <c r="A13" s="145" t="s">
        <v>361</v>
      </c>
      <c r="B13" s="29">
        <v>5100</v>
      </c>
      <c r="C13" s="136" t="s">
        <v>353</v>
      </c>
      <c r="D13" s="140">
        <f>('Осн. фін. пок.'!C93+'Осн. фін. пок.'!C94)/'Осн. фін. пок.'!C39</f>
        <v>0</v>
      </c>
      <c r="E13" s="140" t="e">
        <f>('Осн. фін. пок.'!D93+'Осн. фін. пок.'!D94)/'Осн. фін. пок.'!D39</f>
        <v>#REF!</v>
      </c>
      <c r="F13" s="140" t="e">
        <f>('Осн. фін. пок.'!E93+'Осн. фін. пок.'!E94)/'Осн. фін. пок.'!E39</f>
        <v>#REF!</v>
      </c>
      <c r="G13" s="140">
        <f>('Осн. фін. пок.'!F93+'Осн. фін. пок.'!F94)/'Осн. фін. пок.'!F39</f>
        <v>0</v>
      </c>
      <c r="H13" s="141"/>
    </row>
    <row r="14" spans="1:8" s="138" customFormat="1" ht="56.25">
      <c r="A14" s="145" t="s">
        <v>362</v>
      </c>
      <c r="B14" s="29">
        <v>5110</v>
      </c>
      <c r="C14" s="136" t="s">
        <v>363</v>
      </c>
      <c r="D14" s="140" t="e">
        <f>'Осн. фін. пок.'!C98/('Осн. фін. пок.'!C93+'Осн. фін. пок.'!C94)</f>
        <v>#DIV/0!</v>
      </c>
      <c r="E14" s="140" t="e">
        <f>'Осн. фін. пок.'!D98/('Осн. фін. пок.'!D93+'Осн. фін. пок.'!D94)</f>
        <v>#REF!</v>
      </c>
      <c r="F14" s="140" t="e">
        <f>'Осн. фін. пок.'!E98/('Осн. фін. пок.'!E93+'Осн. фін. пок.'!E94)</f>
        <v>#REF!</v>
      </c>
      <c r="G14" s="140" t="e">
        <f>'Осн. фін. пок.'!F98/('Осн. фін. пок.'!F93+'Осн. фін. пок.'!F94)</f>
        <v>#DIV/0!</v>
      </c>
      <c r="H14" s="141" t="s">
        <v>364</v>
      </c>
    </row>
    <row r="15" spans="1:8" s="138" customFormat="1" ht="56.25">
      <c r="A15" s="145" t="s">
        <v>365</v>
      </c>
      <c r="B15" s="29">
        <v>5120</v>
      </c>
      <c r="C15" s="136" t="s">
        <v>363</v>
      </c>
      <c r="D15" s="140" t="e">
        <f>'Осн. фін. пок.'!C90/'Осн. фін. пок.'!C94</f>
        <v>#DIV/0!</v>
      </c>
      <c r="E15" s="140" t="e">
        <f>'Осн. фін. пок.'!D90/'Осн. фін. пок.'!D94</f>
        <v>#DIV/0!</v>
      </c>
      <c r="F15" s="140" t="e">
        <f>'Осн. фін. пок.'!E90/'Осн. фін. пок.'!E94</f>
        <v>#DIV/0!</v>
      </c>
      <c r="G15" s="140" t="e">
        <f>'Осн. фін. пок.'!F90/'Осн. фін. пок.'!F94</f>
        <v>#DIV/0!</v>
      </c>
      <c r="H15" s="141" t="s">
        <v>366</v>
      </c>
    </row>
    <row r="16" spans="1:8" ht="19.5" customHeight="1">
      <c r="A16" s="139" t="s">
        <v>367</v>
      </c>
      <c r="B16" s="29"/>
      <c r="C16" s="136"/>
      <c r="D16" s="144"/>
      <c r="E16" s="144"/>
      <c r="F16" s="144"/>
      <c r="G16" s="144"/>
      <c r="H16" s="141"/>
    </row>
    <row r="17" spans="1:8" ht="42.75" customHeight="1">
      <c r="A17" s="145" t="s">
        <v>368</v>
      </c>
      <c r="B17" s="29">
        <v>5200</v>
      </c>
      <c r="C17" s="136" t="s">
        <v>369</v>
      </c>
      <c r="D17" s="140" t="e">
        <f>'IV. Кап. інвестиції'!C6/'I. Фін результат'!C96</f>
        <v>#REF!</v>
      </c>
      <c r="E17" s="140" t="e">
        <f>'IV. Кап. інвестиції'!D6/'I. Фін результат'!D96</f>
        <v>#REF!</v>
      </c>
      <c r="F17" s="140" t="e">
        <f>'IV. Кап. інвестиції'!E6/'I. Фін результат'!E96</f>
        <v>#REF!</v>
      </c>
      <c r="G17" s="140" t="e">
        <f>'IV. Кап. інвестиції'!F6/'I. Фін результат'!F96</f>
        <v>#DIV/0!</v>
      </c>
      <c r="H17" s="141"/>
    </row>
    <row r="18" spans="1:8" ht="75">
      <c r="A18" s="145" t="s">
        <v>370</v>
      </c>
      <c r="B18" s="29">
        <v>5210</v>
      </c>
      <c r="C18" s="136"/>
      <c r="D18" s="140" t="e">
        <f>'Осн. фін. пок.'!C78/'Осн. фін. пок.'!C31</f>
        <v>#REF!</v>
      </c>
      <c r="E18" s="140" t="e">
        <f>'Осн. фін. пок.'!D78/'Осн. фін. пок.'!D31</f>
        <v>#REF!</v>
      </c>
      <c r="F18" s="140" t="e">
        <f>'Осн. фін. пок.'!E78/'Осн. фін. пок.'!E31</f>
        <v>#REF!</v>
      </c>
      <c r="G18" s="140">
        <f>'Осн. фін. пок.'!F78/'Осн. фін. пок.'!F31</f>
        <v>0</v>
      </c>
      <c r="H18" s="141"/>
    </row>
    <row r="19" spans="1:8" ht="42.75" customHeight="1">
      <c r="A19" s="145" t="s">
        <v>371</v>
      </c>
      <c r="B19" s="29">
        <v>5220</v>
      </c>
      <c r="C19" s="136" t="s">
        <v>353</v>
      </c>
      <c r="D19" s="140"/>
      <c r="E19" s="140"/>
      <c r="F19" s="140"/>
      <c r="G19" s="140"/>
      <c r="H19" s="141" t="s">
        <v>372</v>
      </c>
    </row>
    <row r="20" spans="1:8" ht="19.5" customHeight="1">
      <c r="A20" s="139" t="s">
        <v>373</v>
      </c>
      <c r="B20" s="29"/>
      <c r="C20" s="136"/>
      <c r="D20" s="144"/>
      <c r="E20" s="144"/>
      <c r="F20" s="144"/>
      <c r="G20" s="144"/>
      <c r="H20" s="141"/>
    </row>
    <row r="21" spans="1:8" ht="75">
      <c r="A21" s="142" t="s">
        <v>374</v>
      </c>
      <c r="B21" s="29">
        <v>5300</v>
      </c>
      <c r="C21" s="136"/>
      <c r="D21" s="144"/>
      <c r="E21" s="144"/>
      <c r="F21" s="144"/>
      <c r="G21" s="144"/>
      <c r="H21" s="141"/>
    </row>
    <row r="22" ht="19.5" customHeight="1"/>
    <row r="23" ht="19.5" customHeight="1"/>
    <row r="24" ht="19.5" customHeight="1"/>
    <row r="25" spans="1:8" s="1" customFormat="1" ht="19.5" customHeight="1">
      <c r="A25" s="69" t="s">
        <v>375</v>
      </c>
      <c r="B25" s="69"/>
      <c r="C25" s="2"/>
      <c r="D25" s="222" t="s">
        <v>152</v>
      </c>
      <c r="E25" s="222"/>
      <c r="F25" s="222"/>
      <c r="G25" s="222"/>
      <c r="H25" s="1" t="s">
        <v>153</v>
      </c>
    </row>
    <row r="26" spans="1:10" s="82" customFormat="1" ht="19.5" customHeight="1">
      <c r="A26" s="99" t="s">
        <v>376</v>
      </c>
      <c r="B26" s="146"/>
      <c r="C26" s="1"/>
      <c r="D26" s="224" t="s">
        <v>155</v>
      </c>
      <c r="E26" s="224"/>
      <c r="F26" s="224"/>
      <c r="G26" s="224"/>
      <c r="H26" s="82" t="s">
        <v>377</v>
      </c>
      <c r="I26" s="147"/>
      <c r="J26" s="147"/>
    </row>
  </sheetData>
  <sheetProtection selectLockedCells="1" selectUnlockedCells="1"/>
  <mergeCells count="11">
    <mergeCell ref="D25:G25"/>
    <mergeCell ref="D26:G2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875" right="0.5902777777777778" top="0.7875" bottom="0.7875" header="0.4722222222222222" footer="0.5118055555555555"/>
  <pageSetup horizontalDpi="300" verticalDpi="300" orientation="landscape" paperSize="9" scale="42"/>
  <headerFooter alignWithMargins="0">
    <oddHeader>&amp;C&amp;"Times New Roman,Звичайний"&amp;14 12&amp;R&amp;"Times New Roman,Звичайний"&amp;14Продовження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96"/>
  <sheetViews>
    <sheetView zoomScale="75" zoomScaleNormal="75" zoomScaleSheetLayoutView="75" zoomScalePageLayoutView="0" workbookViewId="0" topLeftCell="A10">
      <selection activeCell="J12" sqref="J12"/>
    </sheetView>
  </sheetViews>
  <sheetFormatPr defaultColWidth="9.00390625" defaultRowHeight="12.75"/>
  <cols>
    <col min="1" max="1" width="44.875" style="82" customWidth="1"/>
    <col min="2" max="2" width="13.625" style="148" customWidth="1"/>
    <col min="3" max="3" width="12.75390625" style="82" customWidth="1"/>
    <col min="4" max="4" width="14.125" style="82" customWidth="1"/>
    <col min="5" max="5" width="12.25390625" style="82" customWidth="1"/>
    <col min="6" max="6" width="14.375" style="82" customWidth="1"/>
    <col min="7" max="7" width="13.25390625" style="82" customWidth="1"/>
    <col min="8" max="8" width="14.00390625" style="82" customWidth="1"/>
    <col min="9" max="9" width="11.75390625" style="82" customWidth="1"/>
    <col min="10" max="10" width="16.375" style="82" customWidth="1"/>
    <col min="11" max="11" width="10.875" style="82" customWidth="1"/>
    <col min="12" max="12" width="13.75390625" style="82" customWidth="1"/>
    <col min="13" max="13" width="11.875" style="82" customWidth="1"/>
    <col min="14" max="14" width="15.125" style="82" customWidth="1"/>
    <col min="15" max="15" width="14.125" style="82" customWidth="1"/>
    <col min="16" max="16384" width="9.125" style="82" customWidth="1"/>
  </cols>
  <sheetData>
    <row r="1" spans="1:15" ht="18.75">
      <c r="A1" s="214" t="s">
        <v>378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8.75">
      <c r="A2" s="214" t="s">
        <v>379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8.75" customHeight="1">
      <c r="A3" s="207" t="s">
        <v>380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5" ht="19.5" customHeight="1">
      <c r="A4" s="235" t="s">
        <v>381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ht="21.75" customHeight="1">
      <c r="A5" s="236" t="s">
        <v>382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</row>
    <row r="6" spans="1:15" ht="10.5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16.5" customHeight="1">
      <c r="A7" s="237" t="s">
        <v>383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</row>
    <row r="8" spans="1:15" ht="10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5" s="1" customFormat="1" ht="64.5" customHeight="1">
      <c r="A9" s="215" t="s">
        <v>39</v>
      </c>
      <c r="B9" s="215"/>
      <c r="C9" s="215"/>
      <c r="D9" s="216" t="s">
        <v>41</v>
      </c>
      <c r="E9" s="216"/>
      <c r="F9" s="216" t="s">
        <v>384</v>
      </c>
      <c r="G9" s="216"/>
      <c r="H9" s="216" t="s">
        <v>385</v>
      </c>
      <c r="I9" s="216"/>
      <c r="J9" s="216" t="s">
        <v>386</v>
      </c>
      <c r="K9" s="216"/>
      <c r="L9" s="216" t="s">
        <v>387</v>
      </c>
      <c r="M9" s="216"/>
      <c r="N9" s="216" t="s">
        <v>388</v>
      </c>
      <c r="O9" s="216"/>
    </row>
    <row r="10" spans="1:15" s="1" customFormat="1" ht="18" customHeight="1">
      <c r="A10" s="215">
        <v>1</v>
      </c>
      <c r="B10" s="215"/>
      <c r="C10" s="215"/>
      <c r="D10" s="216">
        <v>2</v>
      </c>
      <c r="E10" s="216"/>
      <c r="F10" s="216">
        <v>3</v>
      </c>
      <c r="G10" s="216"/>
      <c r="H10" s="216">
        <v>4</v>
      </c>
      <c r="I10" s="216"/>
      <c r="J10" s="216">
        <v>5</v>
      </c>
      <c r="K10" s="216"/>
      <c r="L10" s="216">
        <v>6</v>
      </c>
      <c r="M10" s="216"/>
      <c r="N10" s="216">
        <v>7</v>
      </c>
      <c r="O10" s="216"/>
    </row>
    <row r="11" spans="1:15" s="1" customFormat="1" ht="60" customHeight="1">
      <c r="A11" s="227" t="s">
        <v>136</v>
      </c>
      <c r="B11" s="227"/>
      <c r="C11" s="227"/>
      <c r="D11" s="238">
        <v>5</v>
      </c>
      <c r="E11" s="238"/>
      <c r="F11" s="238">
        <v>4</v>
      </c>
      <c r="G11" s="238"/>
      <c r="H11" s="238">
        <v>5</v>
      </c>
      <c r="I11" s="238"/>
      <c r="J11" s="238">
        <v>5</v>
      </c>
      <c r="K11" s="238"/>
      <c r="L11" s="239">
        <f aca="true" t="shared" si="0" ref="L11:L26">J11/H11*100</f>
        <v>100</v>
      </c>
      <c r="M11" s="239"/>
      <c r="N11" s="239">
        <f aca="true" t="shared" si="1" ref="N11:N26">J11/D11*100</f>
        <v>100</v>
      </c>
      <c r="O11" s="239"/>
    </row>
    <row r="12" spans="1:15" s="1" customFormat="1" ht="19.5" customHeight="1">
      <c r="A12" s="240" t="s">
        <v>138</v>
      </c>
      <c r="B12" s="240"/>
      <c r="C12" s="240"/>
      <c r="D12" s="241"/>
      <c r="E12" s="241"/>
      <c r="F12" s="241"/>
      <c r="G12" s="241"/>
      <c r="H12" s="241"/>
      <c r="I12" s="241"/>
      <c r="J12" s="241"/>
      <c r="K12" s="241"/>
      <c r="L12" s="242" t="e">
        <f t="shared" si="0"/>
        <v>#DIV/0!</v>
      </c>
      <c r="M12" s="242"/>
      <c r="N12" s="242" t="e">
        <f t="shared" si="1"/>
        <v>#DIV/0!</v>
      </c>
      <c r="O12" s="242"/>
    </row>
    <row r="13" spans="1:15" s="1" customFormat="1" ht="19.5" customHeight="1">
      <c r="A13" s="240" t="s">
        <v>140</v>
      </c>
      <c r="B13" s="240"/>
      <c r="C13" s="240"/>
      <c r="D13" s="241"/>
      <c r="E13" s="241"/>
      <c r="F13" s="241"/>
      <c r="G13" s="241"/>
      <c r="H13" s="241"/>
      <c r="I13" s="241"/>
      <c r="J13" s="241"/>
      <c r="K13" s="241"/>
      <c r="L13" s="242" t="e">
        <f t="shared" si="0"/>
        <v>#DIV/0!</v>
      </c>
      <c r="M13" s="242"/>
      <c r="N13" s="242" t="e">
        <f t="shared" si="1"/>
        <v>#DIV/0!</v>
      </c>
      <c r="O13" s="242"/>
    </row>
    <row r="14" spans="1:15" s="1" customFormat="1" ht="19.5" customHeight="1">
      <c r="A14" s="240" t="s">
        <v>142</v>
      </c>
      <c r="B14" s="240"/>
      <c r="C14" s="240"/>
      <c r="D14" s="241"/>
      <c r="E14" s="241"/>
      <c r="F14" s="241"/>
      <c r="G14" s="241"/>
      <c r="H14" s="241"/>
      <c r="I14" s="241"/>
      <c r="J14" s="241"/>
      <c r="K14" s="241"/>
      <c r="L14" s="242" t="e">
        <f t="shared" si="0"/>
        <v>#DIV/0!</v>
      </c>
      <c r="M14" s="242"/>
      <c r="N14" s="242" t="e">
        <f t="shared" si="1"/>
        <v>#DIV/0!</v>
      </c>
      <c r="O14" s="242"/>
    </row>
    <row r="15" spans="1:15" s="1" customFormat="1" ht="18.75" customHeight="1">
      <c r="A15" s="227" t="s">
        <v>389</v>
      </c>
      <c r="B15" s="227"/>
      <c r="C15" s="227"/>
      <c r="D15" s="238">
        <f>SUM(D16:D18)</f>
        <v>0</v>
      </c>
      <c r="E15" s="238"/>
      <c r="F15" s="238">
        <f>SUM(F16:F18)</f>
        <v>0</v>
      </c>
      <c r="G15" s="238"/>
      <c r="H15" s="238">
        <f>SUM(H16:H18)</f>
        <v>0</v>
      </c>
      <c r="I15" s="238"/>
      <c r="J15" s="238">
        <f>SUM(J16:J18)</f>
        <v>0</v>
      </c>
      <c r="K15" s="238"/>
      <c r="L15" s="239" t="e">
        <f t="shared" si="0"/>
        <v>#DIV/0!</v>
      </c>
      <c r="M15" s="239"/>
      <c r="N15" s="239" t="e">
        <f t="shared" si="1"/>
        <v>#DIV/0!</v>
      </c>
      <c r="O15" s="239"/>
    </row>
    <row r="16" spans="1:15" s="1" customFormat="1" ht="19.5" customHeight="1">
      <c r="A16" s="240" t="s">
        <v>138</v>
      </c>
      <c r="B16" s="240"/>
      <c r="C16" s="240"/>
      <c r="D16" s="241"/>
      <c r="E16" s="241"/>
      <c r="F16" s="241"/>
      <c r="G16" s="241"/>
      <c r="H16" s="241"/>
      <c r="I16" s="241"/>
      <c r="J16" s="241"/>
      <c r="K16" s="241"/>
      <c r="L16" s="242" t="e">
        <f t="shared" si="0"/>
        <v>#DIV/0!</v>
      </c>
      <c r="M16" s="242"/>
      <c r="N16" s="242" t="e">
        <f t="shared" si="1"/>
        <v>#DIV/0!</v>
      </c>
      <c r="O16" s="242"/>
    </row>
    <row r="17" spans="1:15" s="1" customFormat="1" ht="19.5" customHeight="1">
      <c r="A17" s="240" t="s">
        <v>140</v>
      </c>
      <c r="B17" s="240"/>
      <c r="C17" s="240"/>
      <c r="D17" s="241"/>
      <c r="E17" s="241"/>
      <c r="F17" s="241"/>
      <c r="G17" s="241"/>
      <c r="H17" s="241"/>
      <c r="I17" s="241"/>
      <c r="J17" s="241"/>
      <c r="K17" s="241"/>
      <c r="L17" s="242" t="e">
        <f t="shared" si="0"/>
        <v>#DIV/0!</v>
      </c>
      <c r="M17" s="242"/>
      <c r="N17" s="242" t="e">
        <f t="shared" si="1"/>
        <v>#DIV/0!</v>
      </c>
      <c r="O17" s="242"/>
    </row>
    <row r="18" spans="1:15" s="1" customFormat="1" ht="19.5" customHeight="1">
      <c r="A18" s="240" t="s">
        <v>142</v>
      </c>
      <c r="B18" s="240"/>
      <c r="C18" s="240"/>
      <c r="D18" s="241"/>
      <c r="E18" s="241"/>
      <c r="F18" s="241"/>
      <c r="G18" s="241"/>
      <c r="H18" s="241"/>
      <c r="I18" s="241"/>
      <c r="J18" s="241"/>
      <c r="K18" s="241"/>
      <c r="L18" s="242" t="e">
        <f t="shared" si="0"/>
        <v>#DIV/0!</v>
      </c>
      <c r="M18" s="242"/>
      <c r="N18" s="242" t="e">
        <f t="shared" si="1"/>
        <v>#DIV/0!</v>
      </c>
      <c r="O18" s="242"/>
    </row>
    <row r="19" spans="1:15" s="1" customFormat="1" ht="19.5" customHeight="1">
      <c r="A19" s="227" t="s">
        <v>390</v>
      </c>
      <c r="B19" s="227"/>
      <c r="C19" s="227"/>
      <c r="D19" s="238">
        <f>'I. Фін результат'!C94</f>
        <v>0</v>
      </c>
      <c r="E19" s="238"/>
      <c r="F19" s="238">
        <f>'I. Фін результат'!D94</f>
        <v>0</v>
      </c>
      <c r="G19" s="238"/>
      <c r="H19" s="238">
        <f>'I. Фін результат'!E94</f>
        <v>0</v>
      </c>
      <c r="I19" s="238"/>
      <c r="J19" s="238">
        <f>SUM(J20:J22)</f>
        <v>0</v>
      </c>
      <c r="K19" s="238"/>
      <c r="L19" s="239" t="e">
        <f t="shared" si="0"/>
        <v>#DIV/0!</v>
      </c>
      <c r="M19" s="239"/>
      <c r="N19" s="239" t="e">
        <f t="shared" si="1"/>
        <v>#DIV/0!</v>
      </c>
      <c r="O19" s="239"/>
    </row>
    <row r="20" spans="1:15" s="1" customFormat="1" ht="19.5" customHeight="1">
      <c r="A20" s="240" t="s">
        <v>138</v>
      </c>
      <c r="B20" s="240"/>
      <c r="C20" s="240"/>
      <c r="D20" s="241"/>
      <c r="E20" s="241"/>
      <c r="F20" s="241"/>
      <c r="G20" s="241"/>
      <c r="H20" s="241">
        <f>F20</f>
        <v>0</v>
      </c>
      <c r="I20" s="241"/>
      <c r="J20" s="241">
        <f>J16</f>
        <v>0</v>
      </c>
      <c r="K20" s="241"/>
      <c r="L20" s="242" t="e">
        <f t="shared" si="0"/>
        <v>#DIV/0!</v>
      </c>
      <c r="M20" s="242"/>
      <c r="N20" s="242" t="e">
        <f t="shared" si="1"/>
        <v>#DIV/0!</v>
      </c>
      <c r="O20" s="242"/>
    </row>
    <row r="21" spans="1:15" s="1" customFormat="1" ht="19.5" customHeight="1">
      <c r="A21" s="240" t="s">
        <v>140</v>
      </c>
      <c r="B21" s="240"/>
      <c r="C21" s="240"/>
      <c r="D21" s="241"/>
      <c r="E21" s="241"/>
      <c r="F21" s="241"/>
      <c r="G21" s="241"/>
      <c r="H21" s="241">
        <f>F21</f>
        <v>0</v>
      </c>
      <c r="I21" s="241"/>
      <c r="J21" s="241">
        <f>J17</f>
        <v>0</v>
      </c>
      <c r="K21" s="241"/>
      <c r="L21" s="242" t="e">
        <f t="shared" si="0"/>
        <v>#DIV/0!</v>
      </c>
      <c r="M21" s="242"/>
      <c r="N21" s="242" t="e">
        <f t="shared" si="1"/>
        <v>#DIV/0!</v>
      </c>
      <c r="O21" s="242"/>
    </row>
    <row r="22" spans="1:15" s="1" customFormat="1" ht="19.5" customHeight="1">
      <c r="A22" s="240" t="s">
        <v>142</v>
      </c>
      <c r="B22" s="240"/>
      <c r="C22" s="240"/>
      <c r="D22" s="241"/>
      <c r="E22" s="241"/>
      <c r="F22" s="241"/>
      <c r="G22" s="241"/>
      <c r="H22" s="241">
        <f>F22</f>
        <v>0</v>
      </c>
      <c r="I22" s="241"/>
      <c r="J22" s="241">
        <f>J18</f>
        <v>0</v>
      </c>
      <c r="K22" s="241"/>
      <c r="L22" s="242" t="e">
        <f t="shared" si="0"/>
        <v>#DIV/0!</v>
      </c>
      <c r="M22" s="242"/>
      <c r="N22" s="242" t="e">
        <f t="shared" si="1"/>
        <v>#DIV/0!</v>
      </c>
      <c r="O22" s="242"/>
    </row>
    <row r="23" spans="1:15" s="1" customFormat="1" ht="39" customHeight="1">
      <c r="A23" s="227" t="s">
        <v>146</v>
      </c>
      <c r="B23" s="227"/>
      <c r="C23" s="227"/>
      <c r="D23" s="243">
        <f>(D19/D11)/12*1000</f>
        <v>0</v>
      </c>
      <c r="E23" s="243"/>
      <c r="F23" s="243">
        <f>(F19/F11)/12*1000</f>
        <v>0</v>
      </c>
      <c r="G23" s="243"/>
      <c r="H23" s="243">
        <f>(H19/H11)/12*1000</f>
        <v>0</v>
      </c>
      <c r="I23" s="243"/>
      <c r="J23" s="243">
        <f>(J19/J11)/12*1000</f>
        <v>0</v>
      </c>
      <c r="K23" s="243"/>
      <c r="L23" s="239" t="e">
        <f t="shared" si="0"/>
        <v>#DIV/0!</v>
      </c>
      <c r="M23" s="239"/>
      <c r="N23" s="239" t="e">
        <f t="shared" si="1"/>
        <v>#DIV/0!</v>
      </c>
      <c r="O23" s="239"/>
    </row>
    <row r="24" spans="1:15" s="1" customFormat="1" ht="19.5" customHeight="1">
      <c r="A24" s="240" t="s">
        <v>138</v>
      </c>
      <c r="B24" s="240"/>
      <c r="C24" s="240"/>
      <c r="D24" s="244" t="e">
        <f>(D20/D12)/12*1000</f>
        <v>#DIV/0!</v>
      </c>
      <c r="E24" s="244"/>
      <c r="F24" s="244" t="e">
        <f>(F20/F12)/12*1000</f>
        <v>#DIV/0!</v>
      </c>
      <c r="G24" s="244"/>
      <c r="H24" s="244" t="e">
        <f>(H20/H12)/12*1000</f>
        <v>#DIV/0!</v>
      </c>
      <c r="I24" s="244"/>
      <c r="J24" s="244" t="e">
        <f>(J20/J12)/12*1000</f>
        <v>#DIV/0!</v>
      </c>
      <c r="K24" s="244"/>
      <c r="L24" s="242" t="e">
        <f t="shared" si="0"/>
        <v>#DIV/0!</v>
      </c>
      <c r="M24" s="242"/>
      <c r="N24" s="242" t="e">
        <f t="shared" si="1"/>
        <v>#DIV/0!</v>
      </c>
      <c r="O24" s="242"/>
    </row>
    <row r="25" spans="1:15" s="1" customFormat="1" ht="19.5" customHeight="1">
      <c r="A25" s="240" t="s">
        <v>140</v>
      </c>
      <c r="B25" s="240"/>
      <c r="C25" s="240"/>
      <c r="D25" s="244" t="e">
        <f>(D21/D13)/12*1000</f>
        <v>#DIV/0!</v>
      </c>
      <c r="E25" s="244"/>
      <c r="F25" s="244" t="e">
        <f>(F21/F13)/12*1000</f>
        <v>#DIV/0!</v>
      </c>
      <c r="G25" s="244"/>
      <c r="H25" s="244" t="e">
        <f>(H21/H13)/12*1000</f>
        <v>#DIV/0!</v>
      </c>
      <c r="I25" s="244"/>
      <c r="J25" s="244" t="e">
        <f>(J21/J13)/12*1000</f>
        <v>#DIV/0!</v>
      </c>
      <c r="K25" s="244"/>
      <c r="L25" s="242" t="e">
        <f t="shared" si="0"/>
        <v>#DIV/0!</v>
      </c>
      <c r="M25" s="242"/>
      <c r="N25" s="242" t="e">
        <f t="shared" si="1"/>
        <v>#DIV/0!</v>
      </c>
      <c r="O25" s="242"/>
    </row>
    <row r="26" spans="1:15" s="1" customFormat="1" ht="20.25" customHeight="1">
      <c r="A26" s="240" t="s">
        <v>142</v>
      </c>
      <c r="B26" s="240"/>
      <c r="C26" s="240"/>
      <c r="D26" s="244" t="e">
        <f>(D22/D14)/12*1000</f>
        <v>#DIV/0!</v>
      </c>
      <c r="E26" s="244"/>
      <c r="F26" s="244" t="e">
        <f>(F22/F14)/12*1000</f>
        <v>#DIV/0!</v>
      </c>
      <c r="G26" s="244"/>
      <c r="H26" s="244" t="e">
        <f>(H22/H14)/12*1000</f>
        <v>#DIV/0!</v>
      </c>
      <c r="I26" s="244"/>
      <c r="J26" s="244" t="e">
        <f>(J22/J14)/12*1000</f>
        <v>#DIV/0!</v>
      </c>
      <c r="K26" s="244"/>
      <c r="L26" s="242" t="e">
        <f t="shared" si="0"/>
        <v>#DIV/0!</v>
      </c>
      <c r="M26" s="242"/>
      <c r="N26" s="242" t="e">
        <f t="shared" si="1"/>
        <v>#DIV/0!</v>
      </c>
      <c r="O26" s="242"/>
    </row>
    <row r="27" spans="1:15" ht="10.5" customHeight="1">
      <c r="A27" s="156"/>
      <c r="B27" s="156"/>
      <c r="C27" s="156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</row>
    <row r="28" spans="1:15" ht="19.5" customHeight="1">
      <c r="A28" s="245" t="s">
        <v>391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</row>
    <row r="29" spans="1:15" ht="19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</row>
    <row r="30" spans="1:15" ht="19.5" customHeight="1">
      <c r="A30" s="246" t="s">
        <v>392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158"/>
      <c r="O30" s="158"/>
    </row>
    <row r="31" spans="1:15" ht="18.75" customHeight="1">
      <c r="A31" s="246" t="s">
        <v>393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</row>
    <row r="32" spans="1:15" ht="18.75" customHeight="1">
      <c r="A32" s="246" t="s">
        <v>394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</row>
    <row r="33" spans="1:15" ht="18.75" customHeight="1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</row>
    <row r="34" spans="1:15" ht="21.75" customHeight="1">
      <c r="A34" s="236" t="s">
        <v>395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</row>
    <row r="35" ht="10.5" customHeight="1"/>
    <row r="36" spans="1:15" ht="60" customHeight="1">
      <c r="A36" s="159" t="s">
        <v>396</v>
      </c>
      <c r="B36" s="247" t="s">
        <v>397</v>
      </c>
      <c r="C36" s="247"/>
      <c r="D36" s="247"/>
      <c r="E36" s="247"/>
      <c r="F36" s="215" t="s">
        <v>398</v>
      </c>
      <c r="G36" s="215"/>
      <c r="H36" s="215"/>
      <c r="I36" s="215"/>
      <c r="J36" s="215"/>
      <c r="K36" s="215"/>
      <c r="L36" s="215"/>
      <c r="M36" s="215"/>
      <c r="N36" s="215"/>
      <c r="O36" s="215"/>
    </row>
    <row r="37" spans="1:15" ht="18" customHeight="1">
      <c r="A37" s="159">
        <v>1</v>
      </c>
      <c r="B37" s="247">
        <v>2</v>
      </c>
      <c r="C37" s="247"/>
      <c r="D37" s="247"/>
      <c r="E37" s="247"/>
      <c r="F37" s="215">
        <v>3</v>
      </c>
      <c r="G37" s="215"/>
      <c r="H37" s="215"/>
      <c r="I37" s="215"/>
      <c r="J37" s="215"/>
      <c r="K37" s="215"/>
      <c r="L37" s="215"/>
      <c r="M37" s="215"/>
      <c r="N37" s="215"/>
      <c r="O37" s="215"/>
    </row>
    <row r="38" spans="1:15" ht="19.5" customHeight="1">
      <c r="A38" s="160"/>
      <c r="B38" s="248"/>
      <c r="C38" s="248"/>
      <c r="D38" s="248"/>
      <c r="E38" s="248"/>
      <c r="F38" s="249"/>
      <c r="G38" s="249"/>
      <c r="H38" s="249"/>
      <c r="I38" s="249"/>
      <c r="J38" s="249"/>
      <c r="K38" s="249"/>
      <c r="L38" s="249"/>
      <c r="M38" s="249"/>
      <c r="N38" s="249"/>
      <c r="O38" s="249"/>
    </row>
    <row r="39" spans="1:15" ht="19.5" customHeight="1">
      <c r="A39" s="160"/>
      <c r="B39" s="248"/>
      <c r="C39" s="248"/>
      <c r="D39" s="248"/>
      <c r="E39" s="248"/>
      <c r="F39" s="249"/>
      <c r="G39" s="249"/>
      <c r="H39" s="249"/>
      <c r="I39" s="249"/>
      <c r="J39" s="249"/>
      <c r="K39" s="249"/>
      <c r="L39" s="249"/>
      <c r="M39" s="249"/>
      <c r="N39" s="249"/>
      <c r="O39" s="249"/>
    </row>
    <row r="40" spans="1:15" ht="19.5" customHeight="1">
      <c r="A40" s="160"/>
      <c r="B40" s="248"/>
      <c r="C40" s="248"/>
      <c r="D40" s="248"/>
      <c r="E40" s="248"/>
      <c r="F40" s="249"/>
      <c r="G40" s="249"/>
      <c r="H40" s="249"/>
      <c r="I40" s="249"/>
      <c r="J40" s="249"/>
      <c r="K40" s="249"/>
      <c r="L40" s="249"/>
      <c r="M40" s="249"/>
      <c r="N40" s="249"/>
      <c r="O40" s="249"/>
    </row>
    <row r="41" spans="1:15" ht="19.5" customHeight="1">
      <c r="A41" s="160"/>
      <c r="B41" s="248"/>
      <c r="C41" s="248"/>
      <c r="D41" s="248"/>
      <c r="E41" s="248"/>
      <c r="F41" s="249"/>
      <c r="G41" s="249"/>
      <c r="H41" s="249"/>
      <c r="I41" s="249"/>
      <c r="J41" s="249"/>
      <c r="K41" s="249"/>
      <c r="L41" s="249"/>
      <c r="M41" s="249"/>
      <c r="N41" s="249"/>
      <c r="O41" s="249"/>
    </row>
    <row r="42" spans="1:15" ht="19.5" customHeight="1">
      <c r="A42" s="160"/>
      <c r="B42" s="248"/>
      <c r="C42" s="248"/>
      <c r="D42" s="248"/>
      <c r="E42" s="248"/>
      <c r="F42" s="249"/>
      <c r="G42" s="249"/>
      <c r="H42" s="249"/>
      <c r="I42" s="249"/>
      <c r="J42" s="249"/>
      <c r="K42" s="249"/>
      <c r="L42" s="249"/>
      <c r="M42" s="249"/>
      <c r="N42" s="249"/>
      <c r="O42" s="249"/>
    </row>
    <row r="43" spans="1:15" ht="19.5" customHeight="1">
      <c r="A43" s="160"/>
      <c r="B43" s="248"/>
      <c r="C43" s="248"/>
      <c r="D43" s="248"/>
      <c r="E43" s="248"/>
      <c r="F43" s="249"/>
      <c r="G43" s="249"/>
      <c r="H43" s="249"/>
      <c r="I43" s="249"/>
      <c r="J43" s="249"/>
      <c r="K43" s="249"/>
      <c r="L43" s="249"/>
      <c r="M43" s="249"/>
      <c r="N43" s="249"/>
      <c r="O43" s="249"/>
    </row>
    <row r="44" spans="1:15" ht="19.5" customHeight="1">
      <c r="A44" s="160"/>
      <c r="B44" s="248"/>
      <c r="C44" s="248"/>
      <c r="D44" s="248"/>
      <c r="E44" s="248"/>
      <c r="F44" s="249"/>
      <c r="G44" s="249"/>
      <c r="H44" s="249"/>
      <c r="I44" s="249"/>
      <c r="J44" s="249"/>
      <c r="K44" s="249"/>
      <c r="L44" s="249"/>
      <c r="M44" s="249"/>
      <c r="N44" s="249"/>
      <c r="O44" s="249"/>
    </row>
    <row r="45" spans="1:15" ht="19.5" customHeight="1">
      <c r="A45" s="160"/>
      <c r="B45" s="248"/>
      <c r="C45" s="248"/>
      <c r="D45" s="248"/>
      <c r="E45" s="248"/>
      <c r="F45" s="249"/>
      <c r="G45" s="249"/>
      <c r="H45" s="249"/>
      <c r="I45" s="249"/>
      <c r="J45" s="249"/>
      <c r="K45" s="249"/>
      <c r="L45" s="249"/>
      <c r="M45" s="249"/>
      <c r="N45" s="249"/>
      <c r="O45" s="249"/>
    </row>
    <row r="46" spans="1:15" ht="19.5" customHeight="1">
      <c r="A46" s="160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</row>
    <row r="47" spans="1:15" ht="19.5" customHeight="1">
      <c r="A47" s="14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0" ht="21.75" customHeight="1">
      <c r="A48" s="250" t="s">
        <v>399</v>
      </c>
      <c r="B48" s="250"/>
      <c r="C48" s="250"/>
      <c r="D48" s="250"/>
      <c r="E48" s="250"/>
      <c r="F48" s="250"/>
      <c r="G48" s="250"/>
      <c r="H48" s="250"/>
      <c r="I48" s="250"/>
      <c r="J48" s="250"/>
    </row>
    <row r="49" ht="19.5" customHeight="1">
      <c r="A49" s="161"/>
    </row>
    <row r="50" spans="1:15" ht="63.75" customHeight="1">
      <c r="A50" s="216" t="s">
        <v>400</v>
      </c>
      <c r="B50" s="216" t="s">
        <v>401</v>
      </c>
      <c r="C50" s="216"/>
      <c r="D50" s="216" t="s">
        <v>402</v>
      </c>
      <c r="E50" s="216"/>
      <c r="F50" s="216"/>
      <c r="G50" s="216" t="s">
        <v>403</v>
      </c>
      <c r="H50" s="216"/>
      <c r="I50" s="216"/>
      <c r="J50" s="216" t="s">
        <v>404</v>
      </c>
      <c r="K50" s="216"/>
      <c r="L50" s="216"/>
      <c r="M50" s="216" t="s">
        <v>405</v>
      </c>
      <c r="N50" s="216"/>
      <c r="O50" s="216"/>
    </row>
    <row r="51" spans="1:15" ht="174.75" customHeight="1">
      <c r="A51" s="216"/>
      <c r="B51" s="29" t="s">
        <v>406</v>
      </c>
      <c r="C51" s="29" t="s">
        <v>407</v>
      </c>
      <c r="D51" s="29" t="s">
        <v>408</v>
      </c>
      <c r="E51" s="29" t="s">
        <v>409</v>
      </c>
      <c r="F51" s="29" t="s">
        <v>410</v>
      </c>
      <c r="G51" s="29" t="s">
        <v>408</v>
      </c>
      <c r="H51" s="29" t="s">
        <v>409</v>
      </c>
      <c r="I51" s="29" t="s">
        <v>410</v>
      </c>
      <c r="J51" s="29" t="s">
        <v>408</v>
      </c>
      <c r="K51" s="29" t="s">
        <v>411</v>
      </c>
      <c r="L51" s="29" t="s">
        <v>410</v>
      </c>
      <c r="M51" s="29" t="s">
        <v>408</v>
      </c>
      <c r="N51" s="29" t="s">
        <v>412</v>
      </c>
      <c r="O51" s="29" t="s">
        <v>410</v>
      </c>
    </row>
    <row r="52" spans="1:15" ht="18" customHeight="1">
      <c r="A52" s="29">
        <v>1</v>
      </c>
      <c r="B52" s="29">
        <v>2</v>
      </c>
      <c r="C52" s="29">
        <v>3</v>
      </c>
      <c r="D52" s="29">
        <v>4</v>
      </c>
      <c r="E52" s="29">
        <v>5</v>
      </c>
      <c r="F52" s="29">
        <v>6</v>
      </c>
      <c r="G52" s="29">
        <v>7</v>
      </c>
      <c r="H52" s="18">
        <v>8</v>
      </c>
      <c r="I52" s="18">
        <v>9</v>
      </c>
      <c r="J52" s="18">
        <v>10</v>
      </c>
      <c r="K52" s="18">
        <v>11</v>
      </c>
      <c r="L52" s="18">
        <v>12</v>
      </c>
      <c r="M52" s="18">
        <v>13</v>
      </c>
      <c r="N52" s="18">
        <v>14</v>
      </c>
      <c r="O52" s="18">
        <v>15</v>
      </c>
    </row>
    <row r="53" spans="1:15" ht="19.5" customHeight="1">
      <c r="A53" s="162" t="s">
        <v>413</v>
      </c>
      <c r="B53" s="163" t="e">
        <f>J53*100/J58</f>
        <v>#DIV/0!</v>
      </c>
      <c r="C53" s="163">
        <f>M53*100/M58</f>
        <v>0</v>
      </c>
      <c r="D53" s="154"/>
      <c r="E53" s="154"/>
      <c r="F53" s="155" t="e">
        <f>D53/E53</f>
        <v>#DIV/0!</v>
      </c>
      <c r="G53" s="154"/>
      <c r="H53" s="154"/>
      <c r="I53" s="155"/>
      <c r="J53" s="154"/>
      <c r="K53" s="154"/>
      <c r="L53" s="164" t="e">
        <f>J53/K53</f>
        <v>#DIV/0!</v>
      </c>
      <c r="M53" s="154"/>
      <c r="N53" s="154"/>
      <c r="O53" s="164" t="e">
        <f>M53/N53</f>
        <v>#DIV/0!</v>
      </c>
    </row>
    <row r="54" spans="1:15" ht="19.5" customHeight="1">
      <c r="A54" s="162" t="s">
        <v>414</v>
      </c>
      <c r="B54" s="163" t="e">
        <f>J54*100/J58</f>
        <v>#DIV/0!</v>
      </c>
      <c r="C54" s="163">
        <f>M54*100/M58</f>
        <v>0</v>
      </c>
      <c r="D54" s="154"/>
      <c r="E54" s="154"/>
      <c r="F54" s="155" t="e">
        <f>D54/E54</f>
        <v>#DIV/0!</v>
      </c>
      <c r="G54" s="154"/>
      <c r="H54" s="154"/>
      <c r="I54" s="155"/>
      <c r="J54" s="154"/>
      <c r="K54" s="154"/>
      <c r="L54" s="164" t="e">
        <f>J54/K54</f>
        <v>#DIV/0!</v>
      </c>
      <c r="M54" s="154"/>
      <c r="N54" s="154"/>
      <c r="O54" s="164" t="e">
        <f>M54/N54</f>
        <v>#DIV/0!</v>
      </c>
    </row>
    <row r="55" spans="1:15" ht="19.5" customHeight="1">
      <c r="A55" s="162" t="s">
        <v>415</v>
      </c>
      <c r="B55" s="163" t="e">
        <f>J55*100/J58</f>
        <v>#DIV/0!</v>
      </c>
      <c r="C55" s="163">
        <f>M55*100/M58</f>
        <v>0</v>
      </c>
      <c r="D55" s="154"/>
      <c r="E55" s="154"/>
      <c r="F55" s="155" t="e">
        <f>D55/E55</f>
        <v>#DIV/0!</v>
      </c>
      <c r="G55" s="154"/>
      <c r="H55" s="154"/>
      <c r="I55" s="155"/>
      <c r="J55" s="154"/>
      <c r="K55" s="165"/>
      <c r="L55" s="164" t="e">
        <f>J55/K55</f>
        <v>#DIV/0!</v>
      </c>
      <c r="M55" s="154"/>
      <c r="N55" s="155"/>
      <c r="O55" s="164" t="e">
        <f>M55/N55</f>
        <v>#DIV/0!</v>
      </c>
    </row>
    <row r="56" spans="1:15" ht="21" customHeight="1">
      <c r="A56" s="14" t="s">
        <v>416</v>
      </c>
      <c r="B56" s="166" t="e">
        <f>J56*100/J58</f>
        <v>#DIV/0!</v>
      </c>
      <c r="C56" s="166">
        <f>M56*100/M58</f>
        <v>0</v>
      </c>
      <c r="D56" s="154"/>
      <c r="E56" s="154"/>
      <c r="F56" s="155" t="e">
        <f>D56/E56</f>
        <v>#DIV/0!</v>
      </c>
      <c r="G56" s="154"/>
      <c r="H56" s="154" t="e">
        <f>'[35]6.1. Інша інфо_1'!$N$52</f>
        <v>#REF!</v>
      </c>
      <c r="I56" s="155"/>
      <c r="J56" s="155"/>
      <c r="K56" s="154"/>
      <c r="L56" s="164" t="e">
        <f>J56/K56</f>
        <v>#DIV/0!</v>
      </c>
      <c r="M56" s="154"/>
      <c r="N56" s="154"/>
      <c r="O56" s="164" t="e">
        <f>M56/N56</f>
        <v>#DIV/0!</v>
      </c>
    </row>
    <row r="57" spans="1:15" ht="19.5" customHeight="1">
      <c r="A57" s="19" t="s">
        <v>417</v>
      </c>
      <c r="B57" s="163" t="e">
        <f>J57*100/J58</f>
        <v>#DIV/0!</v>
      </c>
      <c r="C57" s="163">
        <f>M57*100/M58</f>
        <v>0</v>
      </c>
      <c r="D57" s="154"/>
      <c r="E57" s="154" t="e">
        <f>'[37]6.1. Інша інфо_1'!H49</f>
        <v>#REF!</v>
      </c>
      <c r="F57" s="155"/>
      <c r="G57" s="154"/>
      <c r="H57" s="154" t="e">
        <f>'[33]6.1. Інша інфо_1'!N53</f>
        <v>#REF!</v>
      </c>
      <c r="I57" s="154" t="e">
        <f>'[33]6.1. Інша інфо_1'!O53</f>
        <v>#REF!</v>
      </c>
      <c r="J57" s="154"/>
      <c r="K57" s="154"/>
      <c r="L57" s="155"/>
      <c r="M57" s="154"/>
      <c r="N57" s="154"/>
      <c r="O57" s="155"/>
    </row>
    <row r="58" spans="1:15" ht="19.5" customHeight="1">
      <c r="A58" s="76" t="s">
        <v>246</v>
      </c>
      <c r="B58" s="167">
        <v>100</v>
      </c>
      <c r="C58" s="167">
        <v>100</v>
      </c>
      <c r="D58" s="152">
        <f>SUM(D53:D57)</f>
        <v>0</v>
      </c>
      <c r="E58" s="168"/>
      <c r="F58" s="153"/>
      <c r="G58" s="152">
        <f>SUM(G53:G57)</f>
        <v>0</v>
      </c>
      <c r="H58" s="168"/>
      <c r="I58" s="153"/>
      <c r="J58" s="152">
        <f>SUM(J53:J57)</f>
        <v>0</v>
      </c>
      <c r="K58" s="168"/>
      <c r="L58" s="153"/>
      <c r="M58" s="152">
        <f>SUM(M53:M57)-1</f>
        <v>-1</v>
      </c>
      <c r="N58" s="168"/>
      <c r="O58" s="153"/>
    </row>
    <row r="59" spans="1:15" ht="19.5" customHeight="1">
      <c r="A59" s="132"/>
      <c r="B59" s="169"/>
      <c r="C59" s="169"/>
      <c r="D59" s="169"/>
      <c r="E59" s="169"/>
      <c r="F59" s="26"/>
      <c r="G59" s="26"/>
      <c r="H59" s="26"/>
      <c r="I59" s="37"/>
      <c r="J59" s="37"/>
      <c r="K59" s="37"/>
      <c r="L59" s="37"/>
      <c r="M59" s="37"/>
      <c r="N59" s="37"/>
      <c r="O59" s="37"/>
    </row>
    <row r="60" spans="1:15" ht="21.75" customHeight="1">
      <c r="A60" s="236" t="s">
        <v>418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</row>
    <row r="61" ht="19.5" customHeight="1">
      <c r="A61" s="161"/>
    </row>
    <row r="62" spans="1:15" ht="63.75" customHeight="1">
      <c r="A62" s="29" t="s">
        <v>419</v>
      </c>
      <c r="B62" s="216" t="s">
        <v>420</v>
      </c>
      <c r="C62" s="216"/>
      <c r="D62" s="216" t="s">
        <v>421</v>
      </c>
      <c r="E62" s="216"/>
      <c r="F62" s="216" t="s">
        <v>422</v>
      </c>
      <c r="G62" s="216"/>
      <c r="H62" s="216" t="s">
        <v>423</v>
      </c>
      <c r="I62" s="216"/>
      <c r="J62" s="216"/>
      <c r="K62" s="216" t="s">
        <v>424</v>
      </c>
      <c r="L62" s="216"/>
      <c r="M62" s="216" t="s">
        <v>425</v>
      </c>
      <c r="N62" s="216"/>
      <c r="O62" s="216"/>
    </row>
    <row r="63" spans="1:15" ht="18" customHeight="1">
      <c r="A63" s="18">
        <v>1</v>
      </c>
      <c r="B63" s="215">
        <v>2</v>
      </c>
      <c r="C63" s="215"/>
      <c r="D63" s="215">
        <v>3</v>
      </c>
      <c r="E63" s="215"/>
      <c r="F63" s="251">
        <v>4</v>
      </c>
      <c r="G63" s="251"/>
      <c r="H63" s="215">
        <v>5</v>
      </c>
      <c r="I63" s="215"/>
      <c r="J63" s="215"/>
      <c r="K63" s="215">
        <v>6</v>
      </c>
      <c r="L63" s="215"/>
      <c r="M63" s="215">
        <v>7</v>
      </c>
      <c r="N63" s="215"/>
      <c r="O63" s="215"/>
    </row>
    <row r="64" spans="1:15" ht="19.5" customHeight="1">
      <c r="A64" s="42"/>
      <c r="B64" s="252"/>
      <c r="C64" s="252"/>
      <c r="D64" s="241"/>
      <c r="E64" s="241"/>
      <c r="F64" s="253"/>
      <c r="G64" s="253"/>
      <c r="H64" s="216"/>
      <c r="I64" s="216"/>
      <c r="J64" s="216"/>
      <c r="K64" s="241"/>
      <c r="L64" s="241"/>
      <c r="M64" s="252"/>
      <c r="N64" s="252"/>
      <c r="O64" s="252"/>
    </row>
    <row r="65" spans="1:15" ht="19.5" customHeight="1">
      <c r="A65" s="42"/>
      <c r="B65" s="252"/>
      <c r="C65" s="252"/>
      <c r="D65" s="241"/>
      <c r="E65" s="241"/>
      <c r="F65" s="253"/>
      <c r="G65" s="253"/>
      <c r="H65" s="216"/>
      <c r="I65" s="216"/>
      <c r="J65" s="216"/>
      <c r="K65" s="241"/>
      <c r="L65" s="241"/>
      <c r="M65" s="252"/>
      <c r="N65" s="252"/>
      <c r="O65" s="252"/>
    </row>
    <row r="66" spans="1:15" ht="19.5" customHeight="1">
      <c r="A66" s="42"/>
      <c r="B66" s="252"/>
      <c r="C66" s="252"/>
      <c r="D66" s="241"/>
      <c r="E66" s="241"/>
      <c r="F66" s="253"/>
      <c r="G66" s="253"/>
      <c r="H66" s="216"/>
      <c r="I66" s="216"/>
      <c r="J66" s="216"/>
      <c r="K66" s="241"/>
      <c r="L66" s="241"/>
      <c r="M66" s="252"/>
      <c r="N66" s="252"/>
      <c r="O66" s="252"/>
    </row>
    <row r="67" spans="1:15" ht="19.5" customHeight="1">
      <c r="A67" s="76" t="s">
        <v>246</v>
      </c>
      <c r="B67" s="218" t="s">
        <v>426</v>
      </c>
      <c r="C67" s="218"/>
      <c r="D67" s="218" t="s">
        <v>426</v>
      </c>
      <c r="E67" s="218"/>
      <c r="F67" s="218" t="s">
        <v>426</v>
      </c>
      <c r="G67" s="218"/>
      <c r="H67" s="218"/>
      <c r="I67" s="218"/>
      <c r="J67" s="218"/>
      <c r="K67" s="238">
        <f>SUM(K64:K66)</f>
        <v>0</v>
      </c>
      <c r="L67" s="238"/>
      <c r="M67" s="254"/>
      <c r="N67" s="254"/>
      <c r="O67" s="254"/>
    </row>
    <row r="68" spans="1:15" ht="19.5" customHeight="1">
      <c r="A68" s="26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</row>
    <row r="69" spans="1:15" ht="21.75" customHeight="1">
      <c r="A69" s="236" t="s">
        <v>427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0" spans="1:9" ht="19.5" customHeight="1">
      <c r="A70" s="37"/>
      <c r="B70" s="171"/>
      <c r="C70" s="37"/>
      <c r="D70" s="37"/>
      <c r="E70" s="37"/>
      <c r="F70" s="37"/>
      <c r="G70" s="37"/>
      <c r="H70" s="37"/>
      <c r="I70" s="172"/>
    </row>
    <row r="71" spans="1:15" ht="63.75" customHeight="1">
      <c r="A71" s="216" t="s">
        <v>428</v>
      </c>
      <c r="B71" s="216"/>
      <c r="C71" s="216"/>
      <c r="D71" s="216" t="s">
        <v>429</v>
      </c>
      <c r="E71" s="216"/>
      <c r="F71" s="216"/>
      <c r="G71" s="216" t="s">
        <v>430</v>
      </c>
      <c r="H71" s="216"/>
      <c r="I71" s="216"/>
      <c r="J71" s="216" t="s">
        <v>431</v>
      </c>
      <c r="K71" s="216"/>
      <c r="L71" s="216"/>
      <c r="M71" s="216" t="s">
        <v>432</v>
      </c>
      <c r="N71" s="216"/>
      <c r="O71" s="216"/>
    </row>
    <row r="72" spans="1:15" ht="18" customHeight="1">
      <c r="A72" s="216">
        <v>1</v>
      </c>
      <c r="B72" s="216"/>
      <c r="C72" s="216"/>
      <c r="D72" s="216">
        <v>2</v>
      </c>
      <c r="E72" s="216"/>
      <c r="F72" s="216"/>
      <c r="G72" s="216">
        <v>3</v>
      </c>
      <c r="H72" s="216"/>
      <c r="I72" s="216"/>
      <c r="J72" s="215">
        <v>4</v>
      </c>
      <c r="K72" s="215"/>
      <c r="L72" s="215"/>
      <c r="M72" s="215">
        <v>5</v>
      </c>
      <c r="N72" s="215"/>
      <c r="O72" s="215"/>
    </row>
    <row r="73" spans="1:15" ht="19.5" customHeight="1">
      <c r="A73" s="240" t="s">
        <v>433</v>
      </c>
      <c r="B73" s="240"/>
      <c r="C73" s="240"/>
      <c r="D73" s="241"/>
      <c r="E73" s="241"/>
      <c r="F73" s="241"/>
      <c r="G73" s="241"/>
      <c r="H73" s="241"/>
      <c r="I73" s="241"/>
      <c r="J73" s="241"/>
      <c r="K73" s="241"/>
      <c r="L73" s="241"/>
      <c r="M73" s="255">
        <f>D73+G73-J73</f>
        <v>0</v>
      </c>
      <c r="N73" s="255"/>
      <c r="O73" s="255"/>
    </row>
    <row r="74" spans="1:15" ht="19.5" customHeight="1">
      <c r="A74" s="240" t="s">
        <v>434</v>
      </c>
      <c r="B74" s="240"/>
      <c r="C74" s="240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</row>
    <row r="75" spans="1:15" ht="19.5" customHeight="1">
      <c r="A75" s="240"/>
      <c r="B75" s="240"/>
      <c r="C75" s="240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</row>
    <row r="76" spans="1:15" ht="19.5" customHeight="1">
      <c r="A76" s="240" t="s">
        <v>435</v>
      </c>
      <c r="B76" s="240"/>
      <c r="C76" s="240"/>
      <c r="D76" s="241"/>
      <c r="E76" s="241"/>
      <c r="F76" s="241"/>
      <c r="G76" s="241"/>
      <c r="H76" s="241"/>
      <c r="I76" s="241"/>
      <c r="J76" s="241"/>
      <c r="K76" s="241"/>
      <c r="L76" s="241"/>
      <c r="M76" s="255">
        <f>D76+G76-J76</f>
        <v>0</v>
      </c>
      <c r="N76" s="255"/>
      <c r="O76" s="255"/>
    </row>
    <row r="77" spans="1:15" ht="19.5" customHeight="1">
      <c r="A77" s="240" t="s">
        <v>436</v>
      </c>
      <c r="B77" s="240"/>
      <c r="C77" s="240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</row>
    <row r="78" spans="1:15" ht="19.5" customHeight="1">
      <c r="A78" s="240"/>
      <c r="B78" s="240"/>
      <c r="C78" s="240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</row>
    <row r="79" spans="1:15" ht="19.5" customHeight="1">
      <c r="A79" s="240" t="s">
        <v>437</v>
      </c>
      <c r="B79" s="240"/>
      <c r="C79" s="240"/>
      <c r="D79" s="241"/>
      <c r="E79" s="241"/>
      <c r="F79" s="241"/>
      <c r="G79" s="241"/>
      <c r="H79" s="241"/>
      <c r="I79" s="241"/>
      <c r="J79" s="241"/>
      <c r="K79" s="241"/>
      <c r="L79" s="241"/>
      <c r="M79" s="255">
        <f>D79+G79-J79</f>
        <v>0</v>
      </c>
      <c r="N79" s="255"/>
      <c r="O79" s="255"/>
    </row>
    <row r="80" spans="1:15" ht="19.5" customHeight="1">
      <c r="A80" s="240" t="s">
        <v>434</v>
      </c>
      <c r="B80" s="240"/>
      <c r="C80" s="240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</row>
    <row r="81" spans="1:15" ht="19.5" customHeight="1">
      <c r="A81" s="240"/>
      <c r="B81" s="240"/>
      <c r="C81" s="240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</row>
    <row r="82" spans="1:15" ht="19.5" customHeight="1">
      <c r="A82" s="227" t="s">
        <v>246</v>
      </c>
      <c r="B82" s="227"/>
      <c r="C82" s="227"/>
      <c r="D82" s="238">
        <f>SUM(D73,D76,D79)</f>
        <v>0</v>
      </c>
      <c r="E82" s="238"/>
      <c r="F82" s="238"/>
      <c r="G82" s="238">
        <f>SUM(G73,G76,G79)</f>
        <v>0</v>
      </c>
      <c r="H82" s="238"/>
      <c r="I82" s="238"/>
      <c r="J82" s="238">
        <f>SUM(J73,J76,J79)</f>
        <v>0</v>
      </c>
      <c r="K82" s="238"/>
      <c r="L82" s="238"/>
      <c r="M82" s="238">
        <f>D82+G82-J82</f>
        <v>0</v>
      </c>
      <c r="N82" s="238"/>
      <c r="O82" s="238"/>
    </row>
    <row r="83" spans="3:5" ht="18.75">
      <c r="C83" s="174"/>
      <c r="D83" s="174"/>
      <c r="E83" s="174"/>
    </row>
    <row r="84" spans="3:5" ht="18.75">
      <c r="C84" s="174"/>
      <c r="D84" s="174"/>
      <c r="E84" s="174"/>
    </row>
    <row r="85" spans="3:5" ht="18.75">
      <c r="C85" s="174"/>
      <c r="D85" s="174"/>
      <c r="E85" s="174"/>
    </row>
    <row r="86" spans="3:5" ht="18.75">
      <c r="C86" s="174"/>
      <c r="D86" s="174"/>
      <c r="E86" s="174"/>
    </row>
    <row r="87" spans="3:5" ht="18.75">
      <c r="C87" s="174"/>
      <c r="D87" s="174"/>
      <c r="E87" s="174"/>
    </row>
    <row r="88" spans="3:5" ht="18.75">
      <c r="C88" s="174"/>
      <c r="D88" s="174"/>
      <c r="E88" s="174"/>
    </row>
    <row r="89" spans="3:5" ht="18.75">
      <c r="C89" s="174"/>
      <c r="D89" s="174"/>
      <c r="E89" s="174"/>
    </row>
    <row r="90" spans="3:5" ht="18.75">
      <c r="C90" s="174"/>
      <c r="D90" s="174"/>
      <c r="E90" s="174"/>
    </row>
    <row r="91" spans="3:5" ht="18.75">
      <c r="C91" s="174"/>
      <c r="D91" s="174"/>
      <c r="E91" s="174"/>
    </row>
    <row r="92" spans="3:5" ht="18.75">
      <c r="C92" s="174"/>
      <c r="D92" s="174"/>
      <c r="E92" s="174"/>
    </row>
    <row r="93" spans="3:5" ht="18.75">
      <c r="C93" s="174"/>
      <c r="D93" s="174"/>
      <c r="E93" s="174"/>
    </row>
    <row r="94" spans="3:5" ht="18.75">
      <c r="C94" s="174"/>
      <c r="D94" s="174"/>
      <c r="E94" s="174"/>
    </row>
    <row r="95" spans="3:5" ht="18.75">
      <c r="C95" s="174"/>
      <c r="D95" s="174"/>
      <c r="E95" s="174"/>
    </row>
    <row r="96" spans="3:5" ht="18.75">
      <c r="C96" s="174"/>
      <c r="D96" s="174"/>
      <c r="E96" s="174"/>
    </row>
  </sheetData>
  <sheetProtection selectLockedCells="1" selectUnlockedCells="1"/>
  <mergeCells count="264">
    <mergeCell ref="A82:C82"/>
    <mergeCell ref="D82:F82"/>
    <mergeCell ref="G82:I82"/>
    <mergeCell ref="J82:L82"/>
    <mergeCell ref="M82:O82"/>
    <mergeCell ref="A80:C80"/>
    <mergeCell ref="D80:F80"/>
    <mergeCell ref="G80:I80"/>
    <mergeCell ref="J80:L80"/>
    <mergeCell ref="M80:O80"/>
    <mergeCell ref="A81:C81"/>
    <mergeCell ref="D81:F81"/>
    <mergeCell ref="G81:I81"/>
    <mergeCell ref="J81:L81"/>
    <mergeCell ref="M81:O81"/>
    <mergeCell ref="A78:C78"/>
    <mergeCell ref="D78:F78"/>
    <mergeCell ref="G78:I78"/>
    <mergeCell ref="J78:L78"/>
    <mergeCell ref="M78:O78"/>
    <mergeCell ref="A79:C79"/>
    <mergeCell ref="D79:F79"/>
    <mergeCell ref="G79:I79"/>
    <mergeCell ref="J79:L79"/>
    <mergeCell ref="M79:O79"/>
    <mergeCell ref="A76:C76"/>
    <mergeCell ref="D76:F76"/>
    <mergeCell ref="G76:I76"/>
    <mergeCell ref="J76:L76"/>
    <mergeCell ref="M76:O76"/>
    <mergeCell ref="A77:C77"/>
    <mergeCell ref="D77:F77"/>
    <mergeCell ref="G77:I77"/>
    <mergeCell ref="J77:L77"/>
    <mergeCell ref="M77:O77"/>
    <mergeCell ref="A74:C74"/>
    <mergeCell ref="D74:F74"/>
    <mergeCell ref="G74:I74"/>
    <mergeCell ref="J74:L74"/>
    <mergeCell ref="M74:O74"/>
    <mergeCell ref="A75:C75"/>
    <mergeCell ref="D75:F75"/>
    <mergeCell ref="G75:I75"/>
    <mergeCell ref="J75:L75"/>
    <mergeCell ref="M75:O75"/>
    <mergeCell ref="A72:C72"/>
    <mergeCell ref="D72:F72"/>
    <mergeCell ref="G72:I72"/>
    <mergeCell ref="J72:L72"/>
    <mergeCell ref="M72:O72"/>
    <mergeCell ref="A73:C73"/>
    <mergeCell ref="D73:F73"/>
    <mergeCell ref="G73:I73"/>
    <mergeCell ref="J73:L73"/>
    <mergeCell ref="M73:O73"/>
    <mergeCell ref="A69:O69"/>
    <mergeCell ref="A71:C71"/>
    <mergeCell ref="D71:F71"/>
    <mergeCell ref="G71:I71"/>
    <mergeCell ref="J71:L71"/>
    <mergeCell ref="M71:O71"/>
    <mergeCell ref="B67:C67"/>
    <mergeCell ref="D67:E67"/>
    <mergeCell ref="F67:G67"/>
    <mergeCell ref="H67:J67"/>
    <mergeCell ref="K67:L67"/>
    <mergeCell ref="M67:O67"/>
    <mergeCell ref="B66:C66"/>
    <mergeCell ref="D66:E66"/>
    <mergeCell ref="F66:G66"/>
    <mergeCell ref="H66:J66"/>
    <mergeCell ref="K66:L66"/>
    <mergeCell ref="M66:O66"/>
    <mergeCell ref="B65:C65"/>
    <mergeCell ref="D65:E65"/>
    <mergeCell ref="F65:G65"/>
    <mergeCell ref="H65:J65"/>
    <mergeCell ref="K65:L65"/>
    <mergeCell ref="M65:O65"/>
    <mergeCell ref="B64:C64"/>
    <mergeCell ref="D64:E64"/>
    <mergeCell ref="F64:G64"/>
    <mergeCell ref="H64:J64"/>
    <mergeCell ref="K64:L64"/>
    <mergeCell ref="M64:O64"/>
    <mergeCell ref="B63:C63"/>
    <mergeCell ref="D63:E63"/>
    <mergeCell ref="F63:G63"/>
    <mergeCell ref="H63:J63"/>
    <mergeCell ref="K63:L63"/>
    <mergeCell ref="M63:O63"/>
    <mergeCell ref="A60:O60"/>
    <mergeCell ref="B62:C62"/>
    <mergeCell ref="D62:E62"/>
    <mergeCell ref="F62:G62"/>
    <mergeCell ref="H62:J62"/>
    <mergeCell ref="K62:L62"/>
    <mergeCell ref="M62:O62"/>
    <mergeCell ref="B46:E46"/>
    <mergeCell ref="F46:O46"/>
    <mergeCell ref="A48:J48"/>
    <mergeCell ref="A50:A51"/>
    <mergeCell ref="B50:C50"/>
    <mergeCell ref="D50:F50"/>
    <mergeCell ref="G50:I50"/>
    <mergeCell ref="J50:L50"/>
    <mergeCell ref="M50:O50"/>
    <mergeCell ref="B43:E43"/>
    <mergeCell ref="F43:O43"/>
    <mergeCell ref="B44:E44"/>
    <mergeCell ref="F44:O44"/>
    <mergeCell ref="B45:E45"/>
    <mergeCell ref="F45:O45"/>
    <mergeCell ref="B40:E40"/>
    <mergeCell ref="F40:O40"/>
    <mergeCell ref="B41:E41"/>
    <mergeCell ref="F41:O41"/>
    <mergeCell ref="B42:E42"/>
    <mergeCell ref="F42:O42"/>
    <mergeCell ref="B37:E37"/>
    <mergeCell ref="F37:O37"/>
    <mergeCell ref="B38:E38"/>
    <mergeCell ref="F38:O38"/>
    <mergeCell ref="B39:E39"/>
    <mergeCell ref="F39:O39"/>
    <mergeCell ref="A28:O28"/>
    <mergeCell ref="A30:M30"/>
    <mergeCell ref="A31:O31"/>
    <mergeCell ref="A32:O32"/>
    <mergeCell ref="A34:O34"/>
    <mergeCell ref="B36:E36"/>
    <mergeCell ref="F36:O36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F23:G23"/>
    <mergeCell ref="H23:I23"/>
    <mergeCell ref="J23:K23"/>
    <mergeCell ref="L23:M23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  <mergeCell ref="N19:O19"/>
    <mergeCell ref="A20:C20"/>
    <mergeCell ref="D20:E20"/>
    <mergeCell ref="F20:G20"/>
    <mergeCell ref="H20:I20"/>
    <mergeCell ref="J20:K20"/>
    <mergeCell ref="L20:M20"/>
    <mergeCell ref="N20:O20"/>
    <mergeCell ref="A19:C19"/>
    <mergeCell ref="D19:E19"/>
    <mergeCell ref="F19:G19"/>
    <mergeCell ref="H19:I19"/>
    <mergeCell ref="J19:K19"/>
    <mergeCell ref="L19:M19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N11:O11"/>
    <mergeCell ref="A12:C12"/>
    <mergeCell ref="D12:E12"/>
    <mergeCell ref="F12:G12"/>
    <mergeCell ref="H12:I12"/>
    <mergeCell ref="J12:K12"/>
    <mergeCell ref="L12:M12"/>
    <mergeCell ref="N12:O12"/>
    <mergeCell ref="A11:C11"/>
    <mergeCell ref="D11:E11"/>
    <mergeCell ref="F11:G11"/>
    <mergeCell ref="H11:I11"/>
    <mergeCell ref="J11:K11"/>
    <mergeCell ref="L11:M11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A1:O1"/>
    <mergeCell ref="A2:O2"/>
    <mergeCell ref="A3:O3"/>
    <mergeCell ref="A4:O4"/>
    <mergeCell ref="A5:O5"/>
    <mergeCell ref="A7:O7"/>
  </mergeCells>
  <printOptions/>
  <pageMargins left="1.18125" right="0.39375" top="0.7875" bottom="0.7875" header="0.27569444444444446" footer="0.5118055555555555"/>
  <pageSetup horizontalDpi="300" verticalDpi="300" orientation="landscape" paperSize="9" scale="50"/>
  <headerFooter alignWithMargins="0">
    <oddHeader>&amp;C&amp;"Times New Roman,Звичайний"&amp;14 
13&amp;R&amp;"Times New Roman,Звичайний"&amp;14Продовження додатка 1
Таблиця 6</oddHeader>
  </headerFooter>
  <rowBreaks count="2" manualBreakCount="2">
    <brk id="33" max="255" man="1"/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E71"/>
  <sheetViews>
    <sheetView zoomScaleSheetLayoutView="50" zoomScalePageLayoutView="0" workbookViewId="0" topLeftCell="A43">
      <selection activeCell="B63" sqref="B63"/>
    </sheetView>
  </sheetViews>
  <sheetFormatPr defaultColWidth="9.00390625" defaultRowHeight="12.75"/>
  <cols>
    <col min="1" max="1" width="5.625" style="82" customWidth="1"/>
    <col min="2" max="2" width="28.75390625" style="82" customWidth="1"/>
    <col min="3" max="3" width="8.75390625" style="82" customWidth="1"/>
    <col min="4" max="4" width="4.375" style="82" hidden="1" customWidth="1"/>
    <col min="5" max="5" width="0.875" style="82" hidden="1" customWidth="1"/>
    <col min="6" max="6" width="11.25390625" style="82" hidden="1" customWidth="1"/>
    <col min="7" max="7" width="8.875" style="82" customWidth="1"/>
    <col min="8" max="8" width="9.75390625" style="82" customWidth="1"/>
    <col min="9" max="9" width="9.375" style="82" customWidth="1"/>
    <col min="10" max="10" width="8.875" style="82" customWidth="1"/>
    <col min="11" max="11" width="8.625" style="82" customWidth="1"/>
    <col min="12" max="12" width="8.25390625" style="82" customWidth="1"/>
    <col min="13" max="13" width="9.375" style="82" customWidth="1"/>
    <col min="14" max="14" width="9.875" style="82" customWidth="1"/>
    <col min="15" max="15" width="10.00390625" style="82" customWidth="1"/>
    <col min="16" max="16" width="9.25390625" style="82" customWidth="1"/>
    <col min="17" max="17" width="10.125" style="82" customWidth="1"/>
    <col min="18" max="19" width="9.875" style="82" customWidth="1"/>
    <col min="20" max="22" width="9.00390625" style="82" customWidth="1"/>
    <col min="23" max="23" width="10.00390625" style="82" customWidth="1"/>
    <col min="24" max="24" width="11.00390625" style="82" customWidth="1"/>
    <col min="25" max="25" width="10.00390625" style="82" customWidth="1"/>
    <col min="26" max="26" width="10.625" style="82" customWidth="1"/>
    <col min="27" max="27" width="9.25390625" style="82" customWidth="1"/>
    <col min="28" max="28" width="10.00390625" style="82" customWidth="1"/>
    <col min="29" max="29" width="9.75390625" style="82" customWidth="1"/>
    <col min="30" max="31" width="9.875" style="82" customWidth="1"/>
    <col min="32" max="16384" width="9.125" style="82" customWidth="1"/>
  </cols>
  <sheetData>
    <row r="1" spans="1:31" ht="18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175"/>
      <c r="R1" s="175"/>
      <c r="S1" s="175"/>
      <c r="T1" s="175"/>
      <c r="U1" s="175"/>
      <c r="AB1" s="256"/>
      <c r="AC1" s="256"/>
      <c r="AD1" s="256"/>
      <c r="AE1" s="256"/>
    </row>
    <row r="2" spans="2:31" ht="18.75" customHeight="1">
      <c r="B2" s="176" t="s">
        <v>438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8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41.25" customHeight="1">
      <c r="A4" s="217" t="s">
        <v>439</v>
      </c>
      <c r="B4" s="217" t="s">
        <v>440</v>
      </c>
      <c r="C4" s="216" t="s">
        <v>441</v>
      </c>
      <c r="D4" s="216"/>
      <c r="E4" s="216"/>
      <c r="F4" s="216"/>
      <c r="G4" s="216" t="s">
        <v>442</v>
      </c>
      <c r="H4" s="216"/>
      <c r="I4" s="216"/>
      <c r="J4" s="216"/>
      <c r="K4" s="216"/>
      <c r="L4" s="216"/>
      <c r="M4" s="216"/>
      <c r="N4" s="216" t="s">
        <v>443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 t="s">
        <v>444</v>
      </c>
      <c r="AA4" s="216"/>
      <c r="AB4" s="216"/>
      <c r="AC4" s="257" t="s">
        <v>445</v>
      </c>
      <c r="AD4" s="257"/>
      <c r="AE4" s="257"/>
    </row>
    <row r="5" spans="1:31" ht="72.75" customHeight="1">
      <c r="A5" s="217"/>
      <c r="B5" s="217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 t="s">
        <v>446</v>
      </c>
      <c r="O5" s="216"/>
      <c r="P5" s="216"/>
      <c r="Q5" s="216"/>
      <c r="R5" s="216" t="s">
        <v>447</v>
      </c>
      <c r="S5" s="216"/>
      <c r="T5" s="216"/>
      <c r="U5" s="216"/>
      <c r="V5" s="216" t="s">
        <v>448</v>
      </c>
      <c r="W5" s="216"/>
      <c r="X5" s="216"/>
      <c r="Y5" s="216"/>
      <c r="Z5" s="216"/>
      <c r="AA5" s="216"/>
      <c r="AB5" s="216"/>
      <c r="AC5" s="257"/>
      <c r="AD5" s="257"/>
      <c r="AE5" s="257"/>
    </row>
    <row r="6" spans="1:31" ht="18" customHeight="1">
      <c r="A6" s="178">
        <v>1</v>
      </c>
      <c r="B6" s="179">
        <v>2</v>
      </c>
      <c r="C6" s="258">
        <v>3</v>
      </c>
      <c r="D6" s="258"/>
      <c r="E6" s="258"/>
      <c r="F6" s="258"/>
      <c r="G6" s="258">
        <v>4</v>
      </c>
      <c r="H6" s="258"/>
      <c r="I6" s="258"/>
      <c r="J6" s="258"/>
      <c r="K6" s="258"/>
      <c r="L6" s="258"/>
      <c r="M6" s="258"/>
      <c r="N6" s="259">
        <v>5</v>
      </c>
      <c r="O6" s="259"/>
      <c r="P6" s="259"/>
      <c r="Q6" s="259"/>
      <c r="R6" s="259">
        <v>6</v>
      </c>
      <c r="S6" s="259"/>
      <c r="T6" s="259"/>
      <c r="U6" s="259"/>
      <c r="V6" s="259">
        <v>7</v>
      </c>
      <c r="W6" s="259"/>
      <c r="X6" s="259"/>
      <c r="Y6" s="259"/>
      <c r="Z6" s="259">
        <v>8</v>
      </c>
      <c r="AA6" s="259"/>
      <c r="AB6" s="259"/>
      <c r="AC6" s="259">
        <v>9</v>
      </c>
      <c r="AD6" s="259"/>
      <c r="AE6" s="259"/>
    </row>
    <row r="7" spans="1:31" ht="43.5" customHeight="1">
      <c r="A7" s="178">
        <v>1</v>
      </c>
      <c r="B7" s="180"/>
      <c r="C7" s="260">
        <v>2010</v>
      </c>
      <c r="D7" s="260"/>
      <c r="E7" s="260"/>
      <c r="F7" s="260"/>
      <c r="G7" s="261"/>
      <c r="H7" s="261"/>
      <c r="I7" s="261"/>
      <c r="J7" s="261"/>
      <c r="K7" s="261"/>
      <c r="L7" s="261"/>
      <c r="M7" s="261"/>
      <c r="N7" s="260"/>
      <c r="O7" s="260"/>
      <c r="P7" s="260"/>
      <c r="Q7" s="260"/>
      <c r="R7" s="262"/>
      <c r="S7" s="262"/>
      <c r="T7" s="262"/>
      <c r="U7" s="262"/>
      <c r="V7" s="262"/>
      <c r="W7" s="262"/>
      <c r="X7" s="262"/>
      <c r="Y7" s="262"/>
      <c r="Z7" s="263" t="e">
        <f>V7/R7*100</f>
        <v>#DIV/0!</v>
      </c>
      <c r="AA7" s="263"/>
      <c r="AB7" s="263"/>
      <c r="AC7" s="263" t="e">
        <f>V7/N7*100</f>
        <v>#DIV/0!</v>
      </c>
      <c r="AD7" s="263"/>
      <c r="AE7" s="263"/>
    </row>
    <row r="8" spans="1:31" ht="40.5" customHeight="1">
      <c r="A8" s="178">
        <v>2</v>
      </c>
      <c r="B8" s="180"/>
      <c r="C8" s="260">
        <v>2007</v>
      </c>
      <c r="D8" s="260"/>
      <c r="E8" s="260"/>
      <c r="F8" s="260"/>
      <c r="G8" s="261"/>
      <c r="H8" s="261"/>
      <c r="I8" s="261"/>
      <c r="J8" s="261"/>
      <c r="K8" s="261"/>
      <c r="L8" s="261"/>
      <c r="M8" s="261"/>
      <c r="N8" s="260"/>
      <c r="O8" s="260"/>
      <c r="P8" s="260"/>
      <c r="Q8" s="260"/>
      <c r="R8" s="262"/>
      <c r="S8" s="262"/>
      <c r="T8" s="262"/>
      <c r="U8" s="262"/>
      <c r="V8" s="262"/>
      <c r="W8" s="262"/>
      <c r="X8" s="262"/>
      <c r="Y8" s="262"/>
      <c r="Z8" s="263" t="e">
        <f>V8/R8*100</f>
        <v>#DIV/0!</v>
      </c>
      <c r="AA8" s="263"/>
      <c r="AB8" s="263"/>
      <c r="AC8" s="263" t="e">
        <f>V8/N8*100</f>
        <v>#DIV/0!</v>
      </c>
      <c r="AD8" s="263"/>
      <c r="AE8" s="263"/>
    </row>
    <row r="9" spans="1:31" ht="19.5" customHeight="1">
      <c r="A9" s="264" t="s">
        <v>246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>
        <f>SUM(N7:N8)</f>
        <v>0</v>
      </c>
      <c r="O9" s="265"/>
      <c r="P9" s="265"/>
      <c r="Q9" s="265"/>
      <c r="R9" s="266">
        <f>SUM(R7:R8)</f>
        <v>0</v>
      </c>
      <c r="S9" s="266"/>
      <c r="T9" s="266"/>
      <c r="U9" s="266"/>
      <c r="V9" s="265">
        <f>SUM(V7:V8)</f>
        <v>0</v>
      </c>
      <c r="W9" s="265"/>
      <c r="X9" s="265"/>
      <c r="Y9" s="265"/>
      <c r="Z9" s="267" t="e">
        <f>V9/R9*100</f>
        <v>#DIV/0!</v>
      </c>
      <c r="AA9" s="267"/>
      <c r="AB9" s="267"/>
      <c r="AC9" s="267" t="e">
        <f>V9/N9*100</f>
        <v>#DIV/0!</v>
      </c>
      <c r="AD9" s="267"/>
      <c r="AE9" s="267"/>
    </row>
    <row r="10" spans="1:31" ht="18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8"/>
      <c r="N10" s="128"/>
      <c r="O10" s="128"/>
      <c r="P10" s="128"/>
      <c r="Q10" s="66"/>
      <c r="R10" s="66"/>
      <c r="S10" s="66"/>
      <c r="T10" s="66"/>
      <c r="U10" s="66"/>
      <c r="V10" s="66"/>
      <c r="W10" s="181"/>
      <c r="X10" s="181"/>
      <c r="Y10" s="181"/>
      <c r="Z10" s="181"/>
      <c r="AA10" s="181"/>
      <c r="AB10" s="181"/>
      <c r="AC10" s="181"/>
      <c r="AD10" s="181"/>
      <c r="AE10" s="181"/>
    </row>
    <row r="11" s="176" customFormat="1" ht="18.75" customHeight="1">
      <c r="B11" s="176" t="s">
        <v>449</v>
      </c>
    </row>
    <row r="12" s="176" customFormat="1" ht="18.75" customHeight="1"/>
    <row r="13" spans="1:31" ht="39.75" customHeight="1">
      <c r="A13" s="217" t="s">
        <v>439</v>
      </c>
      <c r="B13" s="217" t="s">
        <v>450</v>
      </c>
      <c r="C13" s="216" t="s">
        <v>440</v>
      </c>
      <c r="D13" s="216"/>
      <c r="E13" s="216"/>
      <c r="F13" s="216"/>
      <c r="G13" s="216" t="s">
        <v>442</v>
      </c>
      <c r="H13" s="216"/>
      <c r="I13" s="216"/>
      <c r="J13" s="216"/>
      <c r="K13" s="216"/>
      <c r="L13" s="216"/>
      <c r="M13" s="216"/>
      <c r="N13" s="216" t="s">
        <v>451</v>
      </c>
      <c r="O13" s="216"/>
      <c r="P13" s="216"/>
      <c r="Q13" s="268" t="s">
        <v>443</v>
      </c>
      <c r="R13" s="268"/>
      <c r="S13" s="268"/>
      <c r="T13" s="268"/>
      <c r="U13" s="268"/>
      <c r="V13" s="268"/>
      <c r="W13" s="268"/>
      <c r="X13" s="268"/>
      <c r="Y13" s="268"/>
      <c r="Z13" s="257" t="s">
        <v>444</v>
      </c>
      <c r="AA13" s="257"/>
      <c r="AB13" s="257"/>
      <c r="AC13" s="257" t="s">
        <v>445</v>
      </c>
      <c r="AD13" s="257"/>
      <c r="AE13" s="257"/>
    </row>
    <row r="14" spans="1:31" ht="18.75" customHeight="1">
      <c r="A14" s="217"/>
      <c r="B14" s="217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 t="s">
        <v>452</v>
      </c>
      <c r="R14" s="216"/>
      <c r="S14" s="216"/>
      <c r="T14" s="216" t="s">
        <v>453</v>
      </c>
      <c r="U14" s="216"/>
      <c r="V14" s="216"/>
      <c r="W14" s="216" t="s">
        <v>454</v>
      </c>
      <c r="X14" s="216"/>
      <c r="Y14" s="216"/>
      <c r="Z14" s="257"/>
      <c r="AA14" s="257"/>
      <c r="AB14" s="257"/>
      <c r="AC14" s="257"/>
      <c r="AD14" s="257"/>
      <c r="AE14" s="257"/>
    </row>
    <row r="15" spans="1:31" ht="74.25" customHeight="1">
      <c r="A15" s="217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57"/>
      <c r="AA15" s="257"/>
      <c r="AB15" s="257"/>
      <c r="AC15" s="257"/>
      <c r="AD15" s="257"/>
      <c r="AE15" s="257"/>
    </row>
    <row r="16" spans="1:31" ht="18" customHeight="1">
      <c r="A16" s="178">
        <v>1</v>
      </c>
      <c r="B16" s="178">
        <v>2</v>
      </c>
      <c r="C16" s="258">
        <v>3</v>
      </c>
      <c r="D16" s="258"/>
      <c r="E16" s="258"/>
      <c r="F16" s="258"/>
      <c r="G16" s="258">
        <v>4</v>
      </c>
      <c r="H16" s="258"/>
      <c r="I16" s="258"/>
      <c r="J16" s="258"/>
      <c r="K16" s="258"/>
      <c r="L16" s="258"/>
      <c r="M16" s="258"/>
      <c r="N16" s="258">
        <v>5</v>
      </c>
      <c r="O16" s="258"/>
      <c r="P16" s="258"/>
      <c r="Q16" s="258">
        <v>6</v>
      </c>
      <c r="R16" s="258"/>
      <c r="S16" s="258"/>
      <c r="T16" s="258">
        <v>7</v>
      </c>
      <c r="U16" s="258"/>
      <c r="V16" s="258"/>
      <c r="W16" s="258">
        <v>8</v>
      </c>
      <c r="X16" s="258"/>
      <c r="Y16" s="258"/>
      <c r="Z16" s="258">
        <v>9</v>
      </c>
      <c r="AA16" s="258"/>
      <c r="AB16" s="258"/>
      <c r="AC16" s="258">
        <v>10</v>
      </c>
      <c r="AD16" s="258"/>
      <c r="AE16" s="258"/>
    </row>
    <row r="17" spans="1:31" ht="19.5" customHeight="1">
      <c r="A17" s="182"/>
      <c r="B17" s="183"/>
      <c r="C17" s="269"/>
      <c r="D17" s="269"/>
      <c r="E17" s="269"/>
      <c r="F17" s="269"/>
      <c r="G17" s="262"/>
      <c r="H17" s="262"/>
      <c r="I17" s="262"/>
      <c r="J17" s="262"/>
      <c r="K17" s="262"/>
      <c r="L17" s="262"/>
      <c r="M17" s="262"/>
      <c r="N17" s="270"/>
      <c r="O17" s="270"/>
      <c r="P17" s="270"/>
      <c r="Q17" s="271"/>
      <c r="R17" s="271"/>
      <c r="S17" s="271"/>
      <c r="T17" s="271"/>
      <c r="U17" s="271"/>
      <c r="V17" s="271"/>
      <c r="W17" s="271"/>
      <c r="X17" s="271"/>
      <c r="Y17" s="271"/>
      <c r="Z17" s="263" t="e">
        <f>(W17/T17)*100</f>
        <v>#DIV/0!</v>
      </c>
      <c r="AA17" s="263"/>
      <c r="AB17" s="263"/>
      <c r="AC17" s="272" t="e">
        <f>(W17/Q17)*100</f>
        <v>#DIV/0!</v>
      </c>
      <c r="AD17" s="272"/>
      <c r="AE17" s="272"/>
    </row>
    <row r="18" spans="1:31" ht="19.5" customHeight="1">
      <c r="A18" s="182"/>
      <c r="B18" s="183"/>
      <c r="C18" s="269"/>
      <c r="D18" s="269"/>
      <c r="E18" s="269"/>
      <c r="F18" s="269"/>
      <c r="G18" s="262"/>
      <c r="H18" s="262"/>
      <c r="I18" s="262"/>
      <c r="J18" s="262"/>
      <c r="K18" s="262"/>
      <c r="L18" s="262"/>
      <c r="M18" s="262"/>
      <c r="N18" s="270"/>
      <c r="O18" s="270"/>
      <c r="P18" s="270"/>
      <c r="Q18" s="271"/>
      <c r="R18" s="271"/>
      <c r="S18" s="271"/>
      <c r="T18" s="271"/>
      <c r="U18" s="271"/>
      <c r="V18" s="271"/>
      <c r="W18" s="271"/>
      <c r="X18" s="271"/>
      <c r="Y18" s="271"/>
      <c r="Z18" s="263" t="e">
        <f>(W18/T18)*100</f>
        <v>#DIV/0!</v>
      </c>
      <c r="AA18" s="263"/>
      <c r="AB18" s="263"/>
      <c r="AC18" s="272" t="e">
        <f>(W18/Q18)*100</f>
        <v>#DIV/0!</v>
      </c>
      <c r="AD18" s="272"/>
      <c r="AE18" s="272"/>
    </row>
    <row r="19" spans="1:31" ht="19.5" customHeight="1">
      <c r="A19" s="182"/>
      <c r="B19" s="183"/>
      <c r="C19" s="269"/>
      <c r="D19" s="269"/>
      <c r="E19" s="269"/>
      <c r="F19" s="269"/>
      <c r="G19" s="262"/>
      <c r="H19" s="262"/>
      <c r="I19" s="262"/>
      <c r="J19" s="262"/>
      <c r="K19" s="262"/>
      <c r="L19" s="262"/>
      <c r="M19" s="262"/>
      <c r="N19" s="270"/>
      <c r="O19" s="270"/>
      <c r="P19" s="270"/>
      <c r="Q19" s="271"/>
      <c r="R19" s="271"/>
      <c r="S19" s="271"/>
      <c r="T19" s="271"/>
      <c r="U19" s="271"/>
      <c r="V19" s="271"/>
      <c r="W19" s="271"/>
      <c r="X19" s="271"/>
      <c r="Y19" s="271"/>
      <c r="Z19" s="263" t="e">
        <f>(W19/T19)*100</f>
        <v>#DIV/0!</v>
      </c>
      <c r="AA19" s="263"/>
      <c r="AB19" s="263"/>
      <c r="AC19" s="272" t="e">
        <f>(W19/Q19)*100</f>
        <v>#DIV/0!</v>
      </c>
      <c r="AD19" s="272"/>
      <c r="AE19" s="272"/>
    </row>
    <row r="20" spans="1:31" ht="19.5" customHeight="1">
      <c r="A20" s="182"/>
      <c r="B20" s="183"/>
      <c r="C20" s="269"/>
      <c r="D20" s="269"/>
      <c r="E20" s="269"/>
      <c r="F20" s="269"/>
      <c r="G20" s="262"/>
      <c r="H20" s="262"/>
      <c r="I20" s="262"/>
      <c r="J20" s="262"/>
      <c r="K20" s="262"/>
      <c r="L20" s="262"/>
      <c r="M20" s="262"/>
      <c r="N20" s="270"/>
      <c r="O20" s="270"/>
      <c r="P20" s="270"/>
      <c r="Q20" s="271"/>
      <c r="R20" s="271"/>
      <c r="S20" s="271"/>
      <c r="T20" s="271"/>
      <c r="U20" s="271"/>
      <c r="V20" s="271"/>
      <c r="W20" s="271"/>
      <c r="X20" s="271"/>
      <c r="Y20" s="271"/>
      <c r="Z20" s="263" t="e">
        <f>(W20/T20)*100</f>
        <v>#DIV/0!</v>
      </c>
      <c r="AA20" s="263"/>
      <c r="AB20" s="263"/>
      <c r="AC20" s="272" t="e">
        <f>(W20/Q20)*100</f>
        <v>#DIV/0!</v>
      </c>
      <c r="AD20" s="272"/>
      <c r="AE20" s="272"/>
    </row>
    <row r="21" spans="1:31" ht="19.5" customHeight="1">
      <c r="A21" s="273" t="s">
        <v>246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>
        <f>SUM(Q17:Q20)</f>
        <v>0</v>
      </c>
      <c r="R21" s="274"/>
      <c r="S21" s="274"/>
      <c r="T21" s="274">
        <f>SUM(T17:T20)</f>
        <v>0</v>
      </c>
      <c r="U21" s="274"/>
      <c r="V21" s="274"/>
      <c r="W21" s="274">
        <f>SUM(W17:W20)</f>
        <v>0</v>
      </c>
      <c r="X21" s="274"/>
      <c r="Y21" s="274"/>
      <c r="Z21" s="275" t="e">
        <f>(W21/T21)*100</f>
        <v>#DIV/0!</v>
      </c>
      <c r="AA21" s="275"/>
      <c r="AB21" s="275"/>
      <c r="AC21" s="276" t="e">
        <f>(W21/Q21)*100</f>
        <v>#DIV/0!</v>
      </c>
      <c r="AD21" s="276"/>
      <c r="AE21" s="276"/>
    </row>
    <row r="22" spans="1:31" ht="18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Q22" s="175"/>
      <c r="R22" s="175"/>
      <c r="S22" s="175"/>
      <c r="T22" s="175"/>
      <c r="U22" s="175"/>
      <c r="AE22" s="175"/>
    </row>
    <row r="23" spans="1:31" ht="18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Q23" s="175"/>
      <c r="R23" s="175"/>
      <c r="S23" s="175"/>
      <c r="T23" s="175"/>
      <c r="U23" s="175"/>
      <c r="AE23" s="175"/>
    </row>
    <row r="24" s="176" customFormat="1" ht="18.75" customHeight="1">
      <c r="B24" s="176" t="s">
        <v>455</v>
      </c>
    </row>
    <row r="25" spans="1:31" ht="18.75">
      <c r="A25" s="184"/>
      <c r="B25" s="184"/>
      <c r="C25" s="184"/>
      <c r="D25" s="184"/>
      <c r="E25" s="184"/>
      <c r="F25" s="184"/>
      <c r="G25" s="18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4"/>
      <c r="AE25" s="186" t="s">
        <v>456</v>
      </c>
    </row>
    <row r="26" spans="1:31" ht="43.5" customHeight="1">
      <c r="A26" s="216" t="s">
        <v>439</v>
      </c>
      <c r="B26" s="216" t="s">
        <v>457</v>
      </c>
      <c r="C26" s="216"/>
      <c r="D26" s="216"/>
      <c r="E26" s="216"/>
      <c r="F26" s="216"/>
      <c r="G26" s="216" t="s">
        <v>458</v>
      </c>
      <c r="H26" s="216"/>
      <c r="I26" s="216"/>
      <c r="J26" s="216"/>
      <c r="K26" s="216"/>
      <c r="L26" s="216" t="s">
        <v>459</v>
      </c>
      <c r="M26" s="216"/>
      <c r="N26" s="216"/>
      <c r="O26" s="216"/>
      <c r="P26" s="216"/>
      <c r="Q26" s="216" t="s">
        <v>460</v>
      </c>
      <c r="R26" s="216"/>
      <c r="S26" s="216"/>
      <c r="T26" s="216"/>
      <c r="U26" s="216"/>
      <c r="V26" s="216" t="s">
        <v>461</v>
      </c>
      <c r="W26" s="216"/>
      <c r="X26" s="216"/>
      <c r="Y26" s="216"/>
      <c r="Z26" s="216"/>
      <c r="AA26" s="216" t="s">
        <v>246</v>
      </c>
      <c r="AB26" s="216"/>
      <c r="AC26" s="216"/>
      <c r="AD26" s="216"/>
      <c r="AE26" s="216"/>
    </row>
    <row r="27" spans="1:31" ht="41.25" customHeight="1">
      <c r="A27" s="216"/>
      <c r="B27" s="216"/>
      <c r="C27" s="216"/>
      <c r="D27" s="216"/>
      <c r="E27" s="216"/>
      <c r="F27" s="216"/>
      <c r="G27" s="216" t="s">
        <v>462</v>
      </c>
      <c r="H27" s="216" t="s">
        <v>463</v>
      </c>
      <c r="I27" s="216"/>
      <c r="J27" s="216"/>
      <c r="K27" s="216"/>
      <c r="L27" s="216" t="s">
        <v>462</v>
      </c>
      <c r="M27" s="216" t="s">
        <v>463</v>
      </c>
      <c r="N27" s="216"/>
      <c r="O27" s="216"/>
      <c r="P27" s="216"/>
      <c r="Q27" s="216" t="s">
        <v>462</v>
      </c>
      <c r="R27" s="216" t="s">
        <v>463</v>
      </c>
      <c r="S27" s="216"/>
      <c r="T27" s="216"/>
      <c r="U27" s="216"/>
      <c r="V27" s="216" t="s">
        <v>462</v>
      </c>
      <c r="W27" s="216" t="s">
        <v>463</v>
      </c>
      <c r="X27" s="216"/>
      <c r="Y27" s="216"/>
      <c r="Z27" s="216"/>
      <c r="AA27" s="216" t="s">
        <v>462</v>
      </c>
      <c r="AB27" s="216" t="s">
        <v>463</v>
      </c>
      <c r="AC27" s="216"/>
      <c r="AD27" s="216"/>
      <c r="AE27" s="216"/>
    </row>
    <row r="28" spans="1:31" ht="39.75" customHeight="1">
      <c r="A28" s="216"/>
      <c r="B28" s="216"/>
      <c r="C28" s="216"/>
      <c r="D28" s="216"/>
      <c r="E28" s="216"/>
      <c r="F28" s="216"/>
      <c r="G28" s="216"/>
      <c r="H28" s="29" t="s">
        <v>464</v>
      </c>
      <c r="I28" s="29" t="s">
        <v>465</v>
      </c>
      <c r="J28" s="29" t="s">
        <v>466</v>
      </c>
      <c r="K28" s="29" t="s">
        <v>163</v>
      </c>
      <c r="L28" s="216"/>
      <c r="M28" s="29" t="s">
        <v>464</v>
      </c>
      <c r="N28" s="29" t="s">
        <v>465</v>
      </c>
      <c r="O28" s="29" t="s">
        <v>466</v>
      </c>
      <c r="P28" s="29" t="s">
        <v>163</v>
      </c>
      <c r="Q28" s="216"/>
      <c r="R28" s="29" t="s">
        <v>464</v>
      </c>
      <c r="S28" s="29" t="s">
        <v>465</v>
      </c>
      <c r="T28" s="29" t="s">
        <v>466</v>
      </c>
      <c r="U28" s="29" t="s">
        <v>163</v>
      </c>
      <c r="V28" s="216"/>
      <c r="W28" s="29" t="s">
        <v>464</v>
      </c>
      <c r="X28" s="29" t="s">
        <v>465</v>
      </c>
      <c r="Y28" s="29" t="s">
        <v>466</v>
      </c>
      <c r="Z28" s="29" t="s">
        <v>163</v>
      </c>
      <c r="AA28" s="216"/>
      <c r="AB28" s="29" t="s">
        <v>464</v>
      </c>
      <c r="AC28" s="29" t="s">
        <v>465</v>
      </c>
      <c r="AD28" s="29" t="s">
        <v>466</v>
      </c>
      <c r="AE28" s="29" t="s">
        <v>163</v>
      </c>
    </row>
    <row r="29" spans="1:31" ht="18" customHeight="1">
      <c r="A29" s="29">
        <v>1</v>
      </c>
      <c r="B29" s="216">
        <v>2</v>
      </c>
      <c r="C29" s="216"/>
      <c r="D29" s="216"/>
      <c r="E29" s="216"/>
      <c r="F29" s="216"/>
      <c r="G29" s="29">
        <v>3</v>
      </c>
      <c r="H29" s="29">
        <v>4</v>
      </c>
      <c r="I29" s="29">
        <v>5</v>
      </c>
      <c r="J29" s="29">
        <v>6</v>
      </c>
      <c r="K29" s="29">
        <v>7</v>
      </c>
      <c r="L29" s="29">
        <v>8</v>
      </c>
      <c r="M29" s="29">
        <v>9</v>
      </c>
      <c r="N29" s="29">
        <v>10</v>
      </c>
      <c r="O29" s="29">
        <v>11</v>
      </c>
      <c r="P29" s="29">
        <v>12</v>
      </c>
      <c r="Q29" s="29">
        <v>13</v>
      </c>
      <c r="R29" s="29">
        <v>14</v>
      </c>
      <c r="S29" s="29">
        <v>15</v>
      </c>
      <c r="T29" s="29">
        <v>16</v>
      </c>
      <c r="U29" s="29">
        <v>17</v>
      </c>
      <c r="V29" s="18">
        <v>18</v>
      </c>
      <c r="W29" s="18">
        <v>19</v>
      </c>
      <c r="X29" s="18">
        <v>20</v>
      </c>
      <c r="Y29" s="18">
        <v>21</v>
      </c>
      <c r="Z29" s="18">
        <v>22</v>
      </c>
      <c r="AA29" s="18">
        <v>23</v>
      </c>
      <c r="AB29" s="18">
        <v>24</v>
      </c>
      <c r="AC29" s="18">
        <v>25</v>
      </c>
      <c r="AD29" s="18">
        <v>26</v>
      </c>
      <c r="AE29" s="18">
        <v>27</v>
      </c>
    </row>
    <row r="30" spans="1:31" ht="25.5" customHeight="1">
      <c r="A30" s="170">
        <v>1</v>
      </c>
      <c r="B30" s="240" t="s">
        <v>341</v>
      </c>
      <c r="C30" s="240"/>
      <c r="D30" s="240"/>
      <c r="E30" s="240"/>
      <c r="F30" s="240"/>
      <c r="G30" s="187"/>
      <c r="H30" s="187"/>
      <c r="I30" s="187"/>
      <c r="J30" s="187"/>
      <c r="K30" s="187"/>
      <c r="L30" s="187"/>
      <c r="M30" s="154"/>
      <c r="N30" s="154"/>
      <c r="O30" s="154"/>
      <c r="P30" s="154"/>
      <c r="Q30" s="173">
        <f aca="true" t="shared" si="0" ref="Q30:Q35">SUM(R30,S30,T30,U30)</f>
        <v>0</v>
      </c>
      <c r="R30" s="32">
        <f>'IV. Кап. інвестиції'!G7</f>
        <v>0</v>
      </c>
      <c r="S30" s="32">
        <f>'IV. Кап. інвестиції'!H7</f>
        <v>0</v>
      </c>
      <c r="T30" s="32">
        <f>'IV. Кап. інвестиції'!I7</f>
        <v>0</v>
      </c>
      <c r="U30" s="32">
        <f>'IV. Кап. інвестиції'!J7</f>
        <v>0</v>
      </c>
      <c r="V30" s="173">
        <f>SUM(W30,X30,Y30,Z30)</f>
        <v>0</v>
      </c>
      <c r="W30" s="154"/>
      <c r="X30" s="154"/>
      <c r="Y30" s="154"/>
      <c r="Z30" s="154"/>
      <c r="AA30" s="173">
        <f aca="true" t="shared" si="1" ref="AA30:AA35">SUM(AB30,AC30,AD30,AE30)</f>
        <v>0</v>
      </c>
      <c r="AB30" s="154">
        <f aca="true" t="shared" si="2" ref="AB30:AB35">SUM(H30,M30,R30,W30)</f>
        <v>0</v>
      </c>
      <c r="AC30" s="154">
        <f aca="true" t="shared" si="3" ref="AC30:AC35">SUM(I30,N30,S30,X30)</f>
        <v>0</v>
      </c>
      <c r="AD30" s="154">
        <f aca="true" t="shared" si="4" ref="AD30:AD35">SUM(J30,O30,T30,Y30)</f>
        <v>0</v>
      </c>
      <c r="AE30" s="154">
        <f aca="true" t="shared" si="5" ref="AE30:AE35">SUM(K30,P30,U30,Z30)</f>
        <v>0</v>
      </c>
    </row>
    <row r="31" spans="1:31" ht="36.75" customHeight="1">
      <c r="A31" s="170">
        <v>2</v>
      </c>
      <c r="B31" s="240" t="s">
        <v>343</v>
      </c>
      <c r="C31" s="240"/>
      <c r="D31" s="240"/>
      <c r="E31" s="240"/>
      <c r="F31" s="240"/>
      <c r="G31" s="187"/>
      <c r="H31" s="187"/>
      <c r="I31" s="187"/>
      <c r="J31" s="187"/>
      <c r="K31" s="187"/>
      <c r="L31" s="187"/>
      <c r="M31" s="154"/>
      <c r="N31" s="154"/>
      <c r="O31" s="154"/>
      <c r="P31" s="154"/>
      <c r="Q31" s="173">
        <f t="shared" si="0"/>
        <v>0</v>
      </c>
      <c r="R31" s="32">
        <f>'IV. Кап. інвестиції'!G8</f>
        <v>0</v>
      </c>
      <c r="S31" s="32">
        <f>'IV. Кап. інвестиції'!H8</f>
        <v>0</v>
      </c>
      <c r="T31" s="32">
        <f>'IV. Кап. інвестиції'!I8</f>
        <v>0</v>
      </c>
      <c r="U31" s="32">
        <f>'IV. Кап. інвестиції'!J8</f>
        <v>0</v>
      </c>
      <c r="V31" s="173">
        <f>SUM(W31,X31,Y31,Z31)</f>
        <v>0</v>
      </c>
      <c r="W31" s="154"/>
      <c r="X31" s="154"/>
      <c r="Y31" s="154"/>
      <c r="Z31" s="154"/>
      <c r="AA31" s="173">
        <f t="shared" si="1"/>
        <v>0</v>
      </c>
      <c r="AB31" s="154">
        <f t="shared" si="2"/>
        <v>0</v>
      </c>
      <c r="AC31" s="154">
        <f t="shared" si="3"/>
        <v>0</v>
      </c>
      <c r="AD31" s="154">
        <f t="shared" si="4"/>
        <v>0</v>
      </c>
      <c r="AE31" s="154">
        <f t="shared" si="5"/>
        <v>0</v>
      </c>
    </row>
    <row r="32" spans="1:31" ht="61.5" customHeight="1">
      <c r="A32" s="170">
        <v>3</v>
      </c>
      <c r="B32" s="240" t="s">
        <v>344</v>
      </c>
      <c r="C32" s="240"/>
      <c r="D32" s="240"/>
      <c r="E32" s="240"/>
      <c r="F32" s="240"/>
      <c r="G32" s="187"/>
      <c r="H32" s="187"/>
      <c r="I32" s="187"/>
      <c r="J32" s="187"/>
      <c r="K32" s="187"/>
      <c r="L32" s="187"/>
      <c r="M32" s="154"/>
      <c r="N32" s="154"/>
      <c r="O32" s="154"/>
      <c r="P32" s="154"/>
      <c r="Q32" s="173">
        <f t="shared" si="0"/>
        <v>0</v>
      </c>
      <c r="R32" s="32">
        <f>'IV. Кап. інвестиції'!G9</f>
        <v>0</v>
      </c>
      <c r="S32" s="32">
        <f>'IV. Кап. інвестиції'!H9</f>
        <v>0</v>
      </c>
      <c r="T32" s="32">
        <f>'IV. Кап. інвестиції'!I9</f>
        <v>0</v>
      </c>
      <c r="U32" s="32">
        <f>'IV. Кап. інвестиції'!J9</f>
        <v>0</v>
      </c>
      <c r="V32" s="173">
        <f>SUM(W32,X32,Y32,Z32)</f>
        <v>0</v>
      </c>
      <c r="W32" s="154"/>
      <c r="X32" s="154"/>
      <c r="Y32" s="154"/>
      <c r="Z32" s="154"/>
      <c r="AA32" s="173">
        <f t="shared" si="1"/>
        <v>0</v>
      </c>
      <c r="AB32" s="154">
        <f t="shared" si="2"/>
        <v>0</v>
      </c>
      <c r="AC32" s="154">
        <f t="shared" si="3"/>
        <v>0</v>
      </c>
      <c r="AD32" s="154">
        <f t="shared" si="4"/>
        <v>0</v>
      </c>
      <c r="AE32" s="154">
        <f t="shared" si="5"/>
        <v>0</v>
      </c>
    </row>
    <row r="33" spans="1:31" ht="48" customHeight="1">
      <c r="A33" s="170">
        <v>4</v>
      </c>
      <c r="B33" s="240" t="s">
        <v>345</v>
      </c>
      <c r="C33" s="240"/>
      <c r="D33" s="240"/>
      <c r="E33" s="240"/>
      <c r="F33" s="240"/>
      <c r="G33" s="187"/>
      <c r="H33" s="187"/>
      <c r="I33" s="187"/>
      <c r="J33" s="187"/>
      <c r="K33" s="187"/>
      <c r="L33" s="187"/>
      <c r="M33" s="154"/>
      <c r="N33" s="154"/>
      <c r="O33" s="154"/>
      <c r="P33" s="154"/>
      <c r="Q33" s="173">
        <f t="shared" si="0"/>
        <v>0</v>
      </c>
      <c r="R33" s="32">
        <f>'IV. Кап. інвестиції'!G10</f>
        <v>0</v>
      </c>
      <c r="S33" s="32">
        <f>'IV. Кап. інвестиції'!H10</f>
        <v>0</v>
      </c>
      <c r="T33" s="32">
        <f>'IV. Кап. інвестиції'!I10</f>
        <v>0</v>
      </c>
      <c r="U33" s="32">
        <f>'IV. Кап. інвестиції'!J10</f>
        <v>0</v>
      </c>
      <c r="V33" s="173">
        <f>SUM(W33,X33,Y33,Z33)</f>
        <v>0</v>
      </c>
      <c r="W33" s="154"/>
      <c r="X33" s="154"/>
      <c r="Y33" s="154"/>
      <c r="Z33" s="154"/>
      <c r="AA33" s="173">
        <f t="shared" si="1"/>
        <v>0</v>
      </c>
      <c r="AB33" s="154">
        <f t="shared" si="2"/>
        <v>0</v>
      </c>
      <c r="AC33" s="154">
        <f t="shared" si="3"/>
        <v>0</v>
      </c>
      <c r="AD33" s="154">
        <f t="shared" si="4"/>
        <v>0</v>
      </c>
      <c r="AE33" s="154">
        <f t="shared" si="5"/>
        <v>0</v>
      </c>
    </row>
    <row r="34" spans="1:31" ht="83.25" customHeight="1">
      <c r="A34" s="188">
        <v>5</v>
      </c>
      <c r="B34" s="240" t="s">
        <v>346</v>
      </c>
      <c r="C34" s="240"/>
      <c r="D34" s="240"/>
      <c r="E34" s="240"/>
      <c r="F34" s="240"/>
      <c r="G34" s="187"/>
      <c r="H34" s="187"/>
      <c r="I34" s="187"/>
      <c r="J34" s="187"/>
      <c r="K34" s="187"/>
      <c r="L34" s="187"/>
      <c r="M34" s="154"/>
      <c r="N34" s="154"/>
      <c r="O34" s="154"/>
      <c r="P34" s="154"/>
      <c r="Q34" s="173">
        <f t="shared" si="0"/>
        <v>0</v>
      </c>
      <c r="R34" s="32">
        <f>'IV. Кап. інвестиції'!G11</f>
        <v>0</v>
      </c>
      <c r="S34" s="32">
        <f>'IV. Кап. інвестиції'!H11</f>
        <v>0</v>
      </c>
      <c r="T34" s="32">
        <f>'IV. Кап. інвестиції'!I11</f>
        <v>0</v>
      </c>
      <c r="U34" s="32">
        <f>'IV. Кап. інвестиції'!J11</f>
        <v>0</v>
      </c>
      <c r="V34" s="173"/>
      <c r="W34" s="154"/>
      <c r="X34" s="154"/>
      <c r="Y34" s="154"/>
      <c r="Z34" s="154"/>
      <c r="AA34" s="173">
        <f t="shared" si="1"/>
        <v>0</v>
      </c>
      <c r="AB34" s="154">
        <f t="shared" si="2"/>
        <v>0</v>
      </c>
      <c r="AC34" s="154">
        <f t="shared" si="3"/>
        <v>0</v>
      </c>
      <c r="AD34" s="154">
        <f t="shared" si="4"/>
        <v>0</v>
      </c>
      <c r="AE34" s="154">
        <f t="shared" si="5"/>
        <v>0</v>
      </c>
    </row>
    <row r="35" spans="1:31" ht="27" customHeight="1">
      <c r="A35" s="188">
        <v>6</v>
      </c>
      <c r="B35" s="240" t="s">
        <v>347</v>
      </c>
      <c r="C35" s="240"/>
      <c r="D35" s="240"/>
      <c r="E35" s="240"/>
      <c r="F35" s="240"/>
      <c r="G35" s="187"/>
      <c r="H35" s="187"/>
      <c r="I35" s="187"/>
      <c r="J35" s="187"/>
      <c r="K35" s="187"/>
      <c r="L35" s="187"/>
      <c r="M35" s="154"/>
      <c r="N35" s="154"/>
      <c r="O35" s="154"/>
      <c r="P35" s="154"/>
      <c r="Q35" s="173">
        <f t="shared" si="0"/>
        <v>0</v>
      </c>
      <c r="R35" s="32">
        <f>'IV. Кап. інвестиції'!G12</f>
        <v>0</v>
      </c>
      <c r="S35" s="32">
        <f>'IV. Кап. інвестиції'!H12</f>
        <v>0</v>
      </c>
      <c r="T35" s="32">
        <f>'IV. Кап. інвестиції'!I12</f>
        <v>0</v>
      </c>
      <c r="U35" s="32">
        <f>'IV. Кап. інвестиції'!J12</f>
        <v>0</v>
      </c>
      <c r="V35" s="173"/>
      <c r="W35" s="154"/>
      <c r="X35" s="154"/>
      <c r="Y35" s="154"/>
      <c r="Z35" s="154"/>
      <c r="AA35" s="173">
        <f t="shared" si="1"/>
        <v>0</v>
      </c>
      <c r="AB35" s="154">
        <f t="shared" si="2"/>
        <v>0</v>
      </c>
      <c r="AC35" s="154">
        <f t="shared" si="3"/>
        <v>0</v>
      </c>
      <c r="AD35" s="154">
        <f t="shared" si="4"/>
        <v>0</v>
      </c>
      <c r="AE35" s="154">
        <f t="shared" si="5"/>
        <v>0</v>
      </c>
    </row>
    <row r="36" spans="1:31" ht="19.5" customHeight="1">
      <c r="A36" s="277" t="s">
        <v>246</v>
      </c>
      <c r="B36" s="277"/>
      <c r="C36" s="277"/>
      <c r="D36" s="277"/>
      <c r="E36" s="277"/>
      <c r="F36" s="277"/>
      <c r="G36" s="152">
        <f aca="true" t="shared" si="6" ref="G36:P36">SUM(G30:G33)</f>
        <v>0</v>
      </c>
      <c r="H36" s="152">
        <f t="shared" si="6"/>
        <v>0</v>
      </c>
      <c r="I36" s="152">
        <f t="shared" si="6"/>
        <v>0</v>
      </c>
      <c r="J36" s="152">
        <f t="shared" si="6"/>
        <v>0</v>
      </c>
      <c r="K36" s="152">
        <f t="shared" si="6"/>
        <v>0</v>
      </c>
      <c r="L36" s="152">
        <f t="shared" si="6"/>
        <v>0</v>
      </c>
      <c r="M36" s="152">
        <f t="shared" si="6"/>
        <v>0</v>
      </c>
      <c r="N36" s="152">
        <f t="shared" si="6"/>
        <v>0</v>
      </c>
      <c r="O36" s="152">
        <f t="shared" si="6"/>
        <v>0</v>
      </c>
      <c r="P36" s="152">
        <f t="shared" si="6"/>
        <v>0</v>
      </c>
      <c r="Q36" s="152">
        <f aca="true" t="shared" si="7" ref="Q36:AE36">SUM(Q30:Q35)</f>
        <v>0</v>
      </c>
      <c r="R36" s="152">
        <f t="shared" si="7"/>
        <v>0</v>
      </c>
      <c r="S36" s="152">
        <f t="shared" si="7"/>
        <v>0</v>
      </c>
      <c r="T36" s="152">
        <f t="shared" si="7"/>
        <v>0</v>
      </c>
      <c r="U36" s="152">
        <f t="shared" si="7"/>
        <v>0</v>
      </c>
      <c r="V36" s="152">
        <f t="shared" si="7"/>
        <v>0</v>
      </c>
      <c r="W36" s="152">
        <f t="shared" si="7"/>
        <v>0</v>
      </c>
      <c r="X36" s="152">
        <f t="shared" si="7"/>
        <v>0</v>
      </c>
      <c r="Y36" s="152">
        <f t="shared" si="7"/>
        <v>0</v>
      </c>
      <c r="Z36" s="152">
        <f t="shared" si="7"/>
        <v>0</v>
      </c>
      <c r="AA36" s="152">
        <f t="shared" si="7"/>
        <v>0</v>
      </c>
      <c r="AB36" s="152">
        <f t="shared" si="7"/>
        <v>0</v>
      </c>
      <c r="AC36" s="152">
        <f t="shared" si="7"/>
        <v>0</v>
      </c>
      <c r="AD36" s="152">
        <f t="shared" si="7"/>
        <v>0</v>
      </c>
      <c r="AE36" s="152">
        <f t="shared" si="7"/>
        <v>0</v>
      </c>
    </row>
    <row r="37" spans="1:31" ht="19.5" customHeight="1">
      <c r="A37" s="240" t="s">
        <v>467</v>
      </c>
      <c r="B37" s="240"/>
      <c r="C37" s="240"/>
      <c r="D37" s="240"/>
      <c r="E37" s="240"/>
      <c r="F37" s="240"/>
      <c r="G37" s="189" t="e">
        <f>G36/AA36*100</f>
        <v>#DIV/0!</v>
      </c>
      <c r="H37" s="190"/>
      <c r="I37" s="190"/>
      <c r="J37" s="190"/>
      <c r="K37" s="190"/>
      <c r="L37" s="189" t="e">
        <f>L36/AA36*100</f>
        <v>#DIV/0!</v>
      </c>
      <c r="M37" s="190"/>
      <c r="N37" s="190"/>
      <c r="O37" s="190"/>
      <c r="P37" s="190"/>
      <c r="Q37" s="189" t="e">
        <f>Q36/AA36*100</f>
        <v>#DIV/0!</v>
      </c>
      <c r="R37" s="32"/>
      <c r="S37" s="32"/>
      <c r="T37" s="32"/>
      <c r="U37" s="32"/>
      <c r="V37" s="189" t="e">
        <f>V36/AA36*100</f>
        <v>#DIV/0!</v>
      </c>
      <c r="W37" s="29"/>
      <c r="X37" s="29"/>
      <c r="Y37" s="29"/>
      <c r="Z37" s="29"/>
      <c r="AA37" s="189" t="e">
        <f>SUM(G37,L37,Q37,V37)</f>
        <v>#DIV/0!</v>
      </c>
      <c r="AB37" s="29"/>
      <c r="AC37" s="29"/>
      <c r="AD37" s="29"/>
      <c r="AE37" s="29"/>
    </row>
    <row r="38" spans="1:27" ht="19.5" customHeight="1">
      <c r="A38" s="74"/>
      <c r="B38" s="74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74"/>
      <c r="T38" s="74"/>
      <c r="U38" s="74"/>
      <c r="V38" s="74"/>
      <c r="W38" s="191"/>
      <c r="X38" s="74"/>
      <c r="Y38" s="74"/>
      <c r="Z38" s="74"/>
      <c r="AA38" s="74"/>
    </row>
    <row r="39" spans="1:21" ht="19.5" customHeight="1">
      <c r="A39" s="172"/>
      <c r="B39" s="172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</row>
    <row r="40" s="176" customFormat="1" ht="19.5" customHeight="1">
      <c r="B40" s="176" t="s">
        <v>468</v>
      </c>
    </row>
    <row r="41" spans="1:31" s="192" customFormat="1" ht="19.5" customHeight="1">
      <c r="A41" s="82"/>
      <c r="B41" s="82"/>
      <c r="C41" s="82"/>
      <c r="D41" s="82"/>
      <c r="E41" s="82"/>
      <c r="F41" s="82"/>
      <c r="G41" s="82"/>
      <c r="H41" s="82"/>
      <c r="I41" s="82"/>
      <c r="K41" s="82"/>
      <c r="AE41" s="186" t="s">
        <v>456</v>
      </c>
    </row>
    <row r="42" spans="1:31" s="193" customFormat="1" ht="34.5" customHeight="1">
      <c r="A42" s="216" t="s">
        <v>439</v>
      </c>
      <c r="B42" s="216" t="s">
        <v>469</v>
      </c>
      <c r="C42" s="216" t="s">
        <v>470</v>
      </c>
      <c r="D42" s="216"/>
      <c r="E42" s="216" t="s">
        <v>471</v>
      </c>
      <c r="F42" s="216"/>
      <c r="G42" s="216" t="s">
        <v>472</v>
      </c>
      <c r="H42" s="216"/>
      <c r="I42" s="216" t="s">
        <v>473</v>
      </c>
      <c r="J42" s="216"/>
      <c r="K42" s="216" t="s">
        <v>474</v>
      </c>
      <c r="L42" s="216"/>
      <c r="M42" s="216"/>
      <c r="N42" s="216"/>
      <c r="O42" s="216"/>
      <c r="P42" s="216"/>
      <c r="Q42" s="216"/>
      <c r="R42" s="216"/>
      <c r="S42" s="216"/>
      <c r="T42" s="216"/>
      <c r="U42" s="216" t="s">
        <v>475</v>
      </c>
      <c r="V42" s="216"/>
      <c r="W42" s="216"/>
      <c r="X42" s="216"/>
      <c r="Y42" s="216"/>
      <c r="Z42" s="216" t="s">
        <v>476</v>
      </c>
      <c r="AA42" s="216"/>
      <c r="AB42" s="216"/>
      <c r="AC42" s="216"/>
      <c r="AD42" s="216"/>
      <c r="AE42" s="216"/>
    </row>
    <row r="43" spans="1:31" s="193" customFormat="1" ht="63.75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 t="s">
        <v>477</v>
      </c>
      <c r="L43" s="216"/>
      <c r="M43" s="216" t="s">
        <v>478</v>
      </c>
      <c r="N43" s="216"/>
      <c r="O43" s="216" t="s">
        <v>479</v>
      </c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</row>
    <row r="44" spans="1:31" s="194" customFormat="1" ht="82.5" customHeight="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 t="s">
        <v>480</v>
      </c>
      <c r="P44" s="216"/>
      <c r="Q44" s="216" t="s">
        <v>481</v>
      </c>
      <c r="R44" s="216"/>
      <c r="S44" s="216" t="s">
        <v>482</v>
      </c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</row>
    <row r="45" spans="1:31" s="193" customFormat="1" ht="18" customHeight="1">
      <c r="A45" s="18">
        <v>1</v>
      </c>
      <c r="B45" s="29">
        <v>2</v>
      </c>
      <c r="C45" s="216">
        <v>3</v>
      </c>
      <c r="D45" s="216"/>
      <c r="E45" s="216">
        <v>4</v>
      </c>
      <c r="F45" s="216"/>
      <c r="G45" s="216">
        <v>5</v>
      </c>
      <c r="H45" s="216"/>
      <c r="I45" s="216">
        <v>6</v>
      </c>
      <c r="J45" s="216"/>
      <c r="K45" s="216">
        <v>7</v>
      </c>
      <c r="L45" s="216"/>
      <c r="M45" s="216">
        <v>8</v>
      </c>
      <c r="N45" s="216"/>
      <c r="O45" s="216">
        <v>9</v>
      </c>
      <c r="P45" s="216"/>
      <c r="Q45" s="215">
        <v>10</v>
      </c>
      <c r="R45" s="215"/>
      <c r="S45" s="216">
        <v>11</v>
      </c>
      <c r="T45" s="216"/>
      <c r="U45" s="216">
        <v>12</v>
      </c>
      <c r="V45" s="216"/>
      <c r="W45" s="216"/>
      <c r="X45" s="216"/>
      <c r="Y45" s="216"/>
      <c r="Z45" s="216">
        <v>13</v>
      </c>
      <c r="AA45" s="216"/>
      <c r="AB45" s="216"/>
      <c r="AC45" s="216"/>
      <c r="AD45" s="216"/>
      <c r="AE45" s="216"/>
    </row>
    <row r="46" spans="1:31" s="193" customFormat="1" ht="19.5" customHeight="1">
      <c r="A46" s="170"/>
      <c r="B46" s="195"/>
      <c r="C46" s="252"/>
      <c r="D46" s="252"/>
      <c r="E46" s="241"/>
      <c r="F46" s="241"/>
      <c r="G46" s="241"/>
      <c r="H46" s="241"/>
      <c r="I46" s="241"/>
      <c r="J46" s="241"/>
      <c r="K46" s="241"/>
      <c r="L46" s="241"/>
      <c r="M46" s="255">
        <f aca="true" t="shared" si="8" ref="M46:M52">SUM(O46,Q46,S46)</f>
        <v>0</v>
      </c>
      <c r="N46" s="255"/>
      <c r="O46" s="241"/>
      <c r="P46" s="241"/>
      <c r="Q46" s="241"/>
      <c r="R46" s="241"/>
      <c r="S46" s="241"/>
      <c r="T46" s="241"/>
      <c r="U46" s="249"/>
      <c r="V46" s="249"/>
      <c r="W46" s="249"/>
      <c r="X46" s="249"/>
      <c r="Y46" s="249"/>
      <c r="Z46" s="257"/>
      <c r="AA46" s="257"/>
      <c r="AB46" s="257"/>
      <c r="AC46" s="257"/>
      <c r="AD46" s="257"/>
      <c r="AE46" s="257"/>
    </row>
    <row r="47" spans="1:31" s="193" customFormat="1" ht="19.5" customHeight="1">
      <c r="A47" s="170"/>
      <c r="B47" s="195"/>
      <c r="C47" s="252"/>
      <c r="D47" s="252"/>
      <c r="E47" s="241"/>
      <c r="F47" s="241"/>
      <c r="G47" s="241"/>
      <c r="H47" s="241"/>
      <c r="I47" s="241"/>
      <c r="J47" s="241"/>
      <c r="K47" s="241"/>
      <c r="L47" s="241"/>
      <c r="M47" s="255">
        <f t="shared" si="8"/>
        <v>0</v>
      </c>
      <c r="N47" s="255"/>
      <c r="O47" s="241"/>
      <c r="P47" s="241"/>
      <c r="Q47" s="241"/>
      <c r="R47" s="241"/>
      <c r="S47" s="241"/>
      <c r="T47" s="241"/>
      <c r="U47" s="249"/>
      <c r="V47" s="249"/>
      <c r="W47" s="249"/>
      <c r="X47" s="249"/>
      <c r="Y47" s="249"/>
      <c r="Z47" s="257"/>
      <c r="AA47" s="257"/>
      <c r="AB47" s="257"/>
      <c r="AC47" s="257"/>
      <c r="AD47" s="257"/>
      <c r="AE47" s="257"/>
    </row>
    <row r="48" spans="1:31" s="193" customFormat="1" ht="19.5" customHeight="1">
      <c r="A48" s="170"/>
      <c r="B48" s="195"/>
      <c r="C48" s="252"/>
      <c r="D48" s="252"/>
      <c r="E48" s="241"/>
      <c r="F48" s="241"/>
      <c r="G48" s="241"/>
      <c r="H48" s="241"/>
      <c r="I48" s="241"/>
      <c r="J48" s="241"/>
      <c r="K48" s="241"/>
      <c r="L48" s="241"/>
      <c r="M48" s="255">
        <f t="shared" si="8"/>
        <v>0</v>
      </c>
      <c r="N48" s="255"/>
      <c r="O48" s="241"/>
      <c r="P48" s="241"/>
      <c r="Q48" s="241"/>
      <c r="R48" s="241"/>
      <c r="S48" s="241"/>
      <c r="T48" s="241"/>
      <c r="U48" s="249"/>
      <c r="V48" s="249"/>
      <c r="W48" s="249"/>
      <c r="X48" s="249"/>
      <c r="Y48" s="249"/>
      <c r="Z48" s="257"/>
      <c r="AA48" s="257"/>
      <c r="AB48" s="257"/>
      <c r="AC48" s="257"/>
      <c r="AD48" s="257"/>
      <c r="AE48" s="257"/>
    </row>
    <row r="49" spans="1:31" s="193" customFormat="1" ht="19.5" customHeight="1">
      <c r="A49" s="170"/>
      <c r="B49" s="195"/>
      <c r="C49" s="252"/>
      <c r="D49" s="252"/>
      <c r="E49" s="241"/>
      <c r="F49" s="241"/>
      <c r="G49" s="241"/>
      <c r="H49" s="241"/>
      <c r="I49" s="241"/>
      <c r="J49" s="241"/>
      <c r="K49" s="241"/>
      <c r="L49" s="241"/>
      <c r="M49" s="255">
        <f t="shared" si="8"/>
        <v>0</v>
      </c>
      <c r="N49" s="255"/>
      <c r="O49" s="241"/>
      <c r="P49" s="241"/>
      <c r="Q49" s="241"/>
      <c r="R49" s="241"/>
      <c r="S49" s="241"/>
      <c r="T49" s="241"/>
      <c r="U49" s="249"/>
      <c r="V49" s="249"/>
      <c r="W49" s="249"/>
      <c r="X49" s="249"/>
      <c r="Y49" s="249"/>
      <c r="Z49" s="257"/>
      <c r="AA49" s="257"/>
      <c r="AB49" s="257"/>
      <c r="AC49" s="257"/>
      <c r="AD49" s="257"/>
      <c r="AE49" s="257"/>
    </row>
    <row r="50" spans="1:31" s="193" customFormat="1" ht="19.5" customHeight="1">
      <c r="A50" s="170"/>
      <c r="B50" s="195"/>
      <c r="C50" s="252"/>
      <c r="D50" s="252"/>
      <c r="E50" s="241"/>
      <c r="F50" s="241"/>
      <c r="G50" s="241"/>
      <c r="H50" s="241"/>
      <c r="I50" s="241"/>
      <c r="J50" s="241"/>
      <c r="K50" s="241"/>
      <c r="L50" s="241"/>
      <c r="M50" s="255">
        <f t="shared" si="8"/>
        <v>0</v>
      </c>
      <c r="N50" s="255"/>
      <c r="O50" s="241"/>
      <c r="P50" s="241"/>
      <c r="Q50" s="241"/>
      <c r="R50" s="241"/>
      <c r="S50" s="241"/>
      <c r="T50" s="241"/>
      <c r="U50" s="249"/>
      <c r="V50" s="249"/>
      <c r="W50" s="249"/>
      <c r="X50" s="249"/>
      <c r="Y50" s="249"/>
      <c r="Z50" s="257"/>
      <c r="AA50" s="257"/>
      <c r="AB50" s="257"/>
      <c r="AC50" s="257"/>
      <c r="AD50" s="257"/>
      <c r="AE50" s="257"/>
    </row>
    <row r="51" spans="1:31" s="193" customFormat="1" ht="19.5" customHeight="1">
      <c r="A51" s="170"/>
      <c r="B51" s="195"/>
      <c r="C51" s="252"/>
      <c r="D51" s="252"/>
      <c r="E51" s="241"/>
      <c r="F51" s="241"/>
      <c r="G51" s="241"/>
      <c r="H51" s="241"/>
      <c r="I51" s="241"/>
      <c r="J51" s="241"/>
      <c r="K51" s="241"/>
      <c r="L51" s="241"/>
      <c r="M51" s="255">
        <f t="shared" si="8"/>
        <v>0</v>
      </c>
      <c r="N51" s="255"/>
      <c r="O51" s="241"/>
      <c r="P51" s="241"/>
      <c r="Q51" s="241"/>
      <c r="R51" s="241"/>
      <c r="S51" s="241"/>
      <c r="T51" s="241"/>
      <c r="U51" s="249"/>
      <c r="V51" s="249"/>
      <c r="W51" s="249"/>
      <c r="X51" s="249"/>
      <c r="Y51" s="249"/>
      <c r="Z51" s="257"/>
      <c r="AA51" s="257"/>
      <c r="AB51" s="257"/>
      <c r="AC51" s="257"/>
      <c r="AD51" s="257"/>
      <c r="AE51" s="257"/>
    </row>
    <row r="52" spans="1:31" s="193" customFormat="1" ht="19.5" customHeight="1">
      <c r="A52" s="170"/>
      <c r="B52" s="195"/>
      <c r="C52" s="252"/>
      <c r="D52" s="252"/>
      <c r="E52" s="241"/>
      <c r="F52" s="241"/>
      <c r="G52" s="241"/>
      <c r="H52" s="241"/>
      <c r="I52" s="241"/>
      <c r="J52" s="241"/>
      <c r="K52" s="241"/>
      <c r="L52" s="241"/>
      <c r="M52" s="255">
        <f t="shared" si="8"/>
        <v>0</v>
      </c>
      <c r="N52" s="255"/>
      <c r="O52" s="241"/>
      <c r="P52" s="241"/>
      <c r="Q52" s="241"/>
      <c r="R52" s="241"/>
      <c r="S52" s="241"/>
      <c r="T52" s="241"/>
      <c r="U52" s="249"/>
      <c r="V52" s="249"/>
      <c r="W52" s="249"/>
      <c r="X52" s="249"/>
      <c r="Y52" s="249"/>
      <c r="Z52" s="257"/>
      <c r="AA52" s="257"/>
      <c r="AB52" s="257"/>
      <c r="AC52" s="257"/>
      <c r="AD52" s="257"/>
      <c r="AE52" s="257"/>
    </row>
    <row r="53" spans="1:31" s="193" customFormat="1" ht="19.5" customHeight="1">
      <c r="A53" s="227" t="s">
        <v>246</v>
      </c>
      <c r="B53" s="227"/>
      <c r="C53" s="227"/>
      <c r="D53" s="227"/>
      <c r="E53" s="238">
        <f>SUM(E46:E52)</f>
        <v>0</v>
      </c>
      <c r="F53" s="238"/>
      <c r="G53" s="238">
        <f>SUM(G46:G52)</f>
        <v>0</v>
      </c>
      <c r="H53" s="238"/>
      <c r="I53" s="238">
        <f>SUM(I46:I52)</f>
        <v>0</v>
      </c>
      <c r="J53" s="238"/>
      <c r="K53" s="238">
        <f>SUM(K46:K52)</f>
        <v>0</v>
      </c>
      <c r="L53" s="238"/>
      <c r="M53" s="238">
        <f>SUM(M46:M52)</f>
        <v>0</v>
      </c>
      <c r="N53" s="238"/>
      <c r="O53" s="238">
        <f>SUM(O46:O52)</f>
        <v>0</v>
      </c>
      <c r="P53" s="238"/>
      <c r="Q53" s="238">
        <f>SUM(Q46:Q52)</f>
        <v>0</v>
      </c>
      <c r="R53" s="238"/>
      <c r="S53" s="238">
        <f>SUM(S46:S52)</f>
        <v>0</v>
      </c>
      <c r="T53" s="238"/>
      <c r="U53" s="278"/>
      <c r="V53" s="278"/>
      <c r="W53" s="278"/>
      <c r="X53" s="278"/>
      <c r="Y53" s="278"/>
      <c r="Z53" s="279"/>
      <c r="AA53" s="279"/>
      <c r="AB53" s="279"/>
      <c r="AC53" s="279"/>
      <c r="AD53" s="279"/>
      <c r="AE53" s="279"/>
    </row>
    <row r="54" spans="1:21" ht="19.5" customHeight="1">
      <c r="A54" s="172"/>
      <c r="B54" s="172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</row>
    <row r="55" spans="1:21" ht="19.5" customHeight="1">
      <c r="A55" s="172"/>
      <c r="B55" s="172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</row>
    <row r="56" spans="3:11" s="28" customFormat="1" ht="19.5" customHeight="1">
      <c r="C56" s="176"/>
      <c r="D56" s="176"/>
      <c r="E56" s="176"/>
      <c r="F56" s="176"/>
      <c r="G56" s="176"/>
      <c r="H56" s="176"/>
      <c r="I56" s="176"/>
      <c r="J56" s="176"/>
      <c r="K56" s="176"/>
    </row>
    <row r="57" spans="2:26" s="196" customFormat="1" ht="19.5" customHeight="1">
      <c r="B57" s="250" t="s">
        <v>483</v>
      </c>
      <c r="C57" s="250"/>
      <c r="D57" s="250"/>
      <c r="E57" s="250"/>
      <c r="F57" s="250"/>
      <c r="G57" s="197"/>
      <c r="H57" s="197"/>
      <c r="I57" s="197"/>
      <c r="J57" s="197"/>
      <c r="K57" s="197"/>
      <c r="L57" s="280" t="s">
        <v>484</v>
      </c>
      <c r="M57" s="280"/>
      <c r="N57" s="280"/>
      <c r="O57" s="280"/>
      <c r="P57" s="280"/>
      <c r="Q57" s="198"/>
      <c r="R57" s="198"/>
      <c r="S57" s="198"/>
      <c r="T57" s="198"/>
      <c r="U57" s="198"/>
      <c r="V57" s="281" t="s">
        <v>485</v>
      </c>
      <c r="W57" s="281"/>
      <c r="X57" s="281"/>
      <c r="Y57" s="281"/>
      <c r="Z57" s="281"/>
    </row>
    <row r="58" spans="2:26" s="28" customFormat="1" ht="19.5" customHeight="1">
      <c r="B58" s="199"/>
      <c r="C58" s="28" t="s">
        <v>154</v>
      </c>
      <c r="E58" s="146"/>
      <c r="F58" s="146"/>
      <c r="G58" s="146"/>
      <c r="H58" s="146"/>
      <c r="I58" s="146"/>
      <c r="J58" s="146"/>
      <c r="K58" s="146"/>
      <c r="M58" s="199"/>
      <c r="N58" s="2" t="s">
        <v>155</v>
      </c>
      <c r="O58" s="199"/>
      <c r="Q58" s="146"/>
      <c r="R58" s="146"/>
      <c r="S58" s="146"/>
      <c r="V58" s="224" t="s">
        <v>486</v>
      </c>
      <c r="W58" s="224"/>
      <c r="X58" s="224"/>
      <c r="Y58" s="224"/>
      <c r="Z58" s="224"/>
    </row>
    <row r="59" spans="2:21" ht="19.5" customHeight="1">
      <c r="B59" s="200"/>
      <c r="C59" s="200"/>
      <c r="D59" s="200"/>
      <c r="E59" s="200"/>
      <c r="F59" s="200"/>
      <c r="G59" s="200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0"/>
      <c r="U59" s="200"/>
    </row>
    <row r="60" spans="2:21" ht="19.5" customHeight="1"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2:21" ht="18.75"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</row>
    <row r="62" s="282" customFormat="1" ht="18.75" customHeight="1"/>
    <row r="65" ht="19.5">
      <c r="B65" s="202"/>
    </row>
    <row r="66" ht="19.5">
      <c r="B66" s="202"/>
    </row>
    <row r="67" ht="19.5">
      <c r="B67" s="202"/>
    </row>
    <row r="68" ht="19.5">
      <c r="B68" s="202"/>
    </row>
    <row r="69" ht="19.5">
      <c r="B69" s="202"/>
    </row>
    <row r="70" ht="19.5">
      <c r="B70" s="202"/>
    </row>
    <row r="71" ht="19.5">
      <c r="B71" s="202"/>
    </row>
  </sheetData>
  <sheetProtection selectLockedCells="1" selectUnlockedCells="1"/>
  <mergeCells count="241">
    <mergeCell ref="B57:F57"/>
    <mergeCell ref="L57:P57"/>
    <mergeCell ref="V57:Z57"/>
    <mergeCell ref="V58:Z58"/>
    <mergeCell ref="A62:IV62"/>
    <mergeCell ref="M53:N53"/>
    <mergeCell ref="O53:P53"/>
    <mergeCell ref="Q53:R53"/>
    <mergeCell ref="S53:T53"/>
    <mergeCell ref="U53:Y53"/>
    <mergeCell ref="Z53:AE53"/>
    <mergeCell ref="O52:P52"/>
    <mergeCell ref="Q52:R52"/>
    <mergeCell ref="S52:T52"/>
    <mergeCell ref="U52:Y52"/>
    <mergeCell ref="Z52:AE52"/>
    <mergeCell ref="A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2:L52"/>
    <mergeCell ref="M52:N52"/>
    <mergeCell ref="M51:N51"/>
    <mergeCell ref="O51:P51"/>
    <mergeCell ref="Q51:R51"/>
    <mergeCell ref="S51:T51"/>
    <mergeCell ref="U51:Y51"/>
    <mergeCell ref="Z51:AE51"/>
    <mergeCell ref="O50:P50"/>
    <mergeCell ref="Q50:R50"/>
    <mergeCell ref="S50:T50"/>
    <mergeCell ref="U50:Y50"/>
    <mergeCell ref="Z50:AE50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0:L50"/>
    <mergeCell ref="M50:N50"/>
    <mergeCell ref="M49:N49"/>
    <mergeCell ref="O49:P49"/>
    <mergeCell ref="Q49:R49"/>
    <mergeCell ref="S49:T49"/>
    <mergeCell ref="U49:Y49"/>
    <mergeCell ref="Z49:AE49"/>
    <mergeCell ref="O48:P48"/>
    <mergeCell ref="Q48:R48"/>
    <mergeCell ref="S48:T48"/>
    <mergeCell ref="U48:Y48"/>
    <mergeCell ref="Z48:AE48"/>
    <mergeCell ref="C49:D49"/>
    <mergeCell ref="E49:F49"/>
    <mergeCell ref="G49:H49"/>
    <mergeCell ref="I49:J49"/>
    <mergeCell ref="K49:L49"/>
    <mergeCell ref="Q47:R47"/>
    <mergeCell ref="S47:T47"/>
    <mergeCell ref="U47:Y47"/>
    <mergeCell ref="Z47:AE47"/>
    <mergeCell ref="C48:D48"/>
    <mergeCell ref="E48:F48"/>
    <mergeCell ref="G48:H48"/>
    <mergeCell ref="I48:J48"/>
    <mergeCell ref="K48:L48"/>
    <mergeCell ref="M48:N48"/>
    <mergeCell ref="S46:T46"/>
    <mergeCell ref="U46:Y46"/>
    <mergeCell ref="Z46:AE46"/>
    <mergeCell ref="C47:D47"/>
    <mergeCell ref="E47:F47"/>
    <mergeCell ref="G47:H47"/>
    <mergeCell ref="I47:J47"/>
    <mergeCell ref="K47:L47"/>
    <mergeCell ref="M47:N47"/>
    <mergeCell ref="O47:P47"/>
    <mergeCell ref="U45:Y45"/>
    <mergeCell ref="Z45:AE45"/>
    <mergeCell ref="C46:D46"/>
    <mergeCell ref="E46:F46"/>
    <mergeCell ref="G46:H46"/>
    <mergeCell ref="I46:J46"/>
    <mergeCell ref="K46:L46"/>
    <mergeCell ref="M46:N46"/>
    <mergeCell ref="O46:P46"/>
    <mergeCell ref="Q46:R46"/>
    <mergeCell ref="S44:T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G42:H44"/>
    <mergeCell ref="I42:J44"/>
    <mergeCell ref="K42:T42"/>
    <mergeCell ref="U42:Y44"/>
    <mergeCell ref="Z42:AE44"/>
    <mergeCell ref="K43:L44"/>
    <mergeCell ref="M43:N44"/>
    <mergeCell ref="O43:T43"/>
    <mergeCell ref="O44:P44"/>
    <mergeCell ref="Q44:R44"/>
    <mergeCell ref="B33:F33"/>
    <mergeCell ref="B34:F34"/>
    <mergeCell ref="B35:F35"/>
    <mergeCell ref="A36:F36"/>
    <mergeCell ref="A37:F37"/>
    <mergeCell ref="A42:A44"/>
    <mergeCell ref="B42:B44"/>
    <mergeCell ref="C42:D44"/>
    <mergeCell ref="E42:F44"/>
    <mergeCell ref="AA27:AA28"/>
    <mergeCell ref="AB27:AE27"/>
    <mergeCell ref="B29:F29"/>
    <mergeCell ref="B30:F30"/>
    <mergeCell ref="B31:F31"/>
    <mergeCell ref="B32:F32"/>
    <mergeCell ref="L27:L28"/>
    <mergeCell ref="M27:P27"/>
    <mergeCell ref="Q27:Q28"/>
    <mergeCell ref="R27:U27"/>
    <mergeCell ref="V27:V28"/>
    <mergeCell ref="W27:Z27"/>
    <mergeCell ref="AC21:AE21"/>
    <mergeCell ref="A26:A28"/>
    <mergeCell ref="B26:F28"/>
    <mergeCell ref="G26:K26"/>
    <mergeCell ref="L26:P26"/>
    <mergeCell ref="Q26:U26"/>
    <mergeCell ref="V26:Z26"/>
    <mergeCell ref="AA26:AE26"/>
    <mergeCell ref="G27:G28"/>
    <mergeCell ref="H27:K27"/>
    <mergeCell ref="A21:M21"/>
    <mergeCell ref="N21:P21"/>
    <mergeCell ref="Q21:S21"/>
    <mergeCell ref="T21:V21"/>
    <mergeCell ref="W21:Y21"/>
    <mergeCell ref="Z21:AB21"/>
    <mergeCell ref="Z19:AB19"/>
    <mergeCell ref="AC19:AE19"/>
    <mergeCell ref="C20:F20"/>
    <mergeCell ref="G20:M20"/>
    <mergeCell ref="N20:P20"/>
    <mergeCell ref="Q20:S20"/>
    <mergeCell ref="T20:V20"/>
    <mergeCell ref="W20:Y20"/>
    <mergeCell ref="Z20:AB20"/>
    <mergeCell ref="AC20:AE20"/>
    <mergeCell ref="C19:F19"/>
    <mergeCell ref="G19:M19"/>
    <mergeCell ref="N19:P19"/>
    <mergeCell ref="Q19:S19"/>
    <mergeCell ref="T19:V19"/>
    <mergeCell ref="W19:Y19"/>
    <mergeCell ref="AC17:AE17"/>
    <mergeCell ref="C18:F18"/>
    <mergeCell ref="G18:M18"/>
    <mergeCell ref="N18:P18"/>
    <mergeCell ref="Q18:S18"/>
    <mergeCell ref="T18:V18"/>
    <mergeCell ref="W18:Y18"/>
    <mergeCell ref="Z18:AB18"/>
    <mergeCell ref="AC18:AE18"/>
    <mergeCell ref="W16:Y16"/>
    <mergeCell ref="Z16:AB16"/>
    <mergeCell ref="AC16:AE16"/>
    <mergeCell ref="C17:F17"/>
    <mergeCell ref="G17:M17"/>
    <mergeCell ref="N17:P17"/>
    <mergeCell ref="Q17:S17"/>
    <mergeCell ref="T17:V17"/>
    <mergeCell ref="W17:Y17"/>
    <mergeCell ref="Z17:AB17"/>
    <mergeCell ref="Z13:AB15"/>
    <mergeCell ref="AC13:AE15"/>
    <mergeCell ref="Q14:S15"/>
    <mergeCell ref="T14:V15"/>
    <mergeCell ref="W14:Y15"/>
    <mergeCell ref="C16:F16"/>
    <mergeCell ref="G16:M16"/>
    <mergeCell ref="N16:P16"/>
    <mergeCell ref="Q16:S16"/>
    <mergeCell ref="T16:V16"/>
    <mergeCell ref="A13:A15"/>
    <mergeCell ref="B13:B15"/>
    <mergeCell ref="C13:F15"/>
    <mergeCell ref="G13:M15"/>
    <mergeCell ref="N13:P15"/>
    <mergeCell ref="Q13:Y13"/>
    <mergeCell ref="AC8:AE8"/>
    <mergeCell ref="A9:M9"/>
    <mergeCell ref="N9:Q9"/>
    <mergeCell ref="R9:U9"/>
    <mergeCell ref="V9:Y9"/>
    <mergeCell ref="Z9:AB9"/>
    <mergeCell ref="AC9:AE9"/>
    <mergeCell ref="C8:F8"/>
    <mergeCell ref="G8:M8"/>
    <mergeCell ref="N8:Q8"/>
    <mergeCell ref="R8:U8"/>
    <mergeCell ref="V8:Y8"/>
    <mergeCell ref="Z8:AB8"/>
    <mergeCell ref="Z6:AB6"/>
    <mergeCell ref="AC6:AE6"/>
    <mergeCell ref="C7:F7"/>
    <mergeCell ref="G7:M7"/>
    <mergeCell ref="N7:Q7"/>
    <mergeCell ref="R7:U7"/>
    <mergeCell ref="V7:Y7"/>
    <mergeCell ref="Z7:AB7"/>
    <mergeCell ref="AC7:AE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B5"/>
    <mergeCell ref="AC4:AE5"/>
    <mergeCell ref="N5:Q5"/>
    <mergeCell ref="R5:U5"/>
  </mergeCells>
  <printOptions/>
  <pageMargins left="1.18125" right="0.39375" top="0.7875" bottom="0.7875" header="0.4722222222222222" footer="0.5118055555555555"/>
  <pageSetup horizontalDpi="300" verticalDpi="300" orientation="landscape" paperSize="9" scale="45"/>
  <headerFooter alignWithMargins="0">
    <oddHeader>&amp;C&amp;"Times New Roman,Звичайний"&amp;14 15&amp;R&amp;"Times New Roman,Звичайний"&amp;14Продовження додатка 1
Таблиця 6</oddHead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2021-12-14T09:21:50Z</cp:lastPrinted>
  <dcterms:created xsi:type="dcterms:W3CDTF">2021-12-14T09:27:38Z</dcterms:created>
  <dcterms:modified xsi:type="dcterms:W3CDTF">2021-12-14T09:31:37Z</dcterms:modified>
  <cp:category/>
  <cp:version/>
  <cp:contentType/>
  <cp:contentStatus/>
</cp:coreProperties>
</file>